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จ้งจบ\ใบกระจายโครงสร้าง หลักสูตร 2566 ปรับปรุง\"/>
    </mc:Choice>
  </mc:AlternateContent>
  <xr:revisionPtr revIDLastSave="0" documentId="13_ncr:1_{D7D7393D-B2A5-401B-8F90-E8ACC47B366F}" xr6:coauthVersionLast="47" xr6:coauthVersionMax="47" xr10:uidLastSave="{00000000-0000-0000-0000-000000000000}"/>
  <bookViews>
    <workbookView xWindow="-120" yWindow="-120" windowWidth="29040" windowHeight="15720" xr2:uid="{D92EE419-3621-0744-BF36-C368B5101B89}"/>
  </bookViews>
  <sheets>
    <sheet name="แบบฟอร์มแจ้งจบ 2566" sheetId="1" r:id="rId1"/>
    <sheet name="เงื่อนไข" sheetId="2" state="hidden" r:id="rId2"/>
  </sheets>
  <definedNames>
    <definedName name="_xlnm.Print_Area" localSheetId="0">'แบบฟอร์มแจ้งจบ 2566'!$A$1:$N$111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5" i="1" l="1"/>
  <c r="E80" i="1" l="1"/>
  <c r="M5" i="2"/>
  <c r="M28" i="2"/>
  <c r="M27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66" i="2"/>
  <c r="M4" i="2"/>
  <c r="I13" i="2" s="1"/>
  <c r="M3" i="2"/>
  <c r="M6" i="2"/>
  <c r="M7" i="2"/>
  <c r="M8" i="2"/>
  <c r="M9" i="2"/>
  <c r="M10" i="2"/>
  <c r="M11" i="2"/>
  <c r="M12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I12" i="2" l="1"/>
  <c r="I8" i="2"/>
  <c r="I10" i="2"/>
  <c r="I7" i="2"/>
  <c r="I9" i="2"/>
  <c r="I6" i="2"/>
  <c r="I4" i="2"/>
  <c r="I3" i="2"/>
  <c r="I5" i="2"/>
  <c r="I11" i="2"/>
  <c r="G105" i="1"/>
  <c r="H105" i="1"/>
  <c r="G107" i="1"/>
  <c r="H107" i="1"/>
  <c r="G108" i="1"/>
  <c r="H108" i="1"/>
  <c r="G109" i="1"/>
  <c r="H109" i="1"/>
  <c r="F109" i="1"/>
  <c r="F108" i="1"/>
  <c r="F107" i="1"/>
  <c r="F106" i="1"/>
  <c r="F105" i="1"/>
  <c r="D105" i="1"/>
  <c r="D106" i="1"/>
  <c r="G106" i="1" s="1"/>
  <c r="D107" i="1"/>
  <c r="D108" i="1"/>
  <c r="D109" i="1"/>
  <c r="H110" i="1"/>
  <c r="G110" i="1"/>
  <c r="F110" i="1"/>
  <c r="D110" i="1"/>
  <c r="E102" i="1"/>
  <c r="F102" i="1" s="1"/>
  <c r="E99" i="1"/>
  <c r="E100" i="1"/>
  <c r="E98" i="1"/>
  <c r="F98" i="1" s="1"/>
  <c r="E91" i="1"/>
  <c r="F91" i="1" s="1"/>
  <c r="E92" i="1"/>
  <c r="E93" i="1"/>
  <c r="E94" i="1"/>
  <c r="F94" i="1" s="1"/>
  <c r="E95" i="1"/>
  <c r="F95" i="1" s="1"/>
  <c r="E96" i="1"/>
  <c r="F96" i="1" s="1"/>
  <c r="E90" i="1"/>
  <c r="F90" i="1" s="1"/>
  <c r="E88" i="1"/>
  <c r="G88" i="1" s="1"/>
  <c r="F80" i="1"/>
  <c r="E81" i="1"/>
  <c r="G81" i="1" s="1"/>
  <c r="E82" i="1"/>
  <c r="H82" i="1" s="1"/>
  <c r="E83" i="1"/>
  <c r="G83" i="1" s="1"/>
  <c r="E84" i="1"/>
  <c r="H84" i="1" s="1"/>
  <c r="E85" i="1"/>
  <c r="G85" i="1" s="1"/>
  <c r="E86" i="1"/>
  <c r="F86" i="1" s="1"/>
  <c r="C102" i="1"/>
  <c r="D102" i="1" s="1"/>
  <c r="C99" i="1"/>
  <c r="D99" i="1" s="1"/>
  <c r="C100" i="1"/>
  <c r="D100" i="1" s="1"/>
  <c r="C98" i="1"/>
  <c r="D98" i="1" s="1"/>
  <c r="C91" i="1"/>
  <c r="D91" i="1" s="1"/>
  <c r="C92" i="1"/>
  <c r="D92" i="1" s="1"/>
  <c r="C93" i="1"/>
  <c r="D93" i="1" s="1"/>
  <c r="C94" i="1"/>
  <c r="D94" i="1" s="1"/>
  <c r="C95" i="1"/>
  <c r="D95" i="1" s="1"/>
  <c r="C96" i="1"/>
  <c r="D96" i="1" s="1"/>
  <c r="C90" i="1"/>
  <c r="D90" i="1" s="1"/>
  <c r="C88" i="1"/>
  <c r="C86" i="1"/>
  <c r="C85" i="1"/>
  <c r="L76" i="1"/>
  <c r="F76" i="1"/>
  <c r="G36" i="1"/>
  <c r="G38" i="1"/>
  <c r="I108" i="1" l="1"/>
  <c r="H92" i="1"/>
  <c r="I105" i="1"/>
  <c r="N88" i="1"/>
  <c r="N86" i="1"/>
  <c r="M90" i="1"/>
  <c r="I106" i="1"/>
  <c r="I107" i="1"/>
  <c r="I109" i="1"/>
  <c r="H102" i="1"/>
  <c r="H93" i="1"/>
  <c r="H100" i="1"/>
  <c r="H83" i="1"/>
  <c r="F82" i="1"/>
  <c r="H106" i="1"/>
  <c r="H111" i="1" s="1"/>
  <c r="N105" i="1" s="1"/>
  <c r="I110" i="1"/>
  <c r="G111" i="1"/>
  <c r="N102" i="1" s="1"/>
  <c r="H85" i="1"/>
  <c r="G98" i="1"/>
  <c r="I98" i="1" s="1"/>
  <c r="H88" i="1"/>
  <c r="F83" i="1"/>
  <c r="H95" i="1"/>
  <c r="H96" i="1"/>
  <c r="F85" i="1"/>
  <c r="I85" i="1" s="1"/>
  <c r="F88" i="1"/>
  <c r="I88" i="1" s="1"/>
  <c r="G92" i="1"/>
  <c r="G84" i="1"/>
  <c r="G99" i="1"/>
  <c r="H94" i="1"/>
  <c r="G100" i="1"/>
  <c r="G91" i="1"/>
  <c r="I91" i="1" s="1"/>
  <c r="H91" i="1"/>
  <c r="G93" i="1"/>
  <c r="G102" i="1"/>
  <c r="I102" i="1" s="1"/>
  <c r="H81" i="1"/>
  <c r="F100" i="1"/>
  <c r="G95" i="1"/>
  <c r="I95" i="1" s="1"/>
  <c r="G80" i="1"/>
  <c r="G90" i="1"/>
  <c r="I90" i="1" s="1"/>
  <c r="F99" i="1"/>
  <c r="F92" i="1"/>
  <c r="G82" i="1"/>
  <c r="G94" i="1"/>
  <c r="I94" i="1" s="1"/>
  <c r="H90" i="1"/>
  <c r="H99" i="1"/>
  <c r="G96" i="1"/>
  <c r="I96" i="1" s="1"/>
  <c r="H98" i="1"/>
  <c r="F93" i="1"/>
  <c r="F81" i="1"/>
  <c r="I81" i="1" s="1"/>
  <c r="F84" i="1"/>
  <c r="H80" i="1"/>
  <c r="G86" i="1"/>
  <c r="I86" i="1" s="1"/>
  <c r="H86" i="1"/>
  <c r="N84" i="1" l="1"/>
  <c r="N90" i="1"/>
  <c r="I83" i="1"/>
  <c r="I111" i="1"/>
  <c r="N108" i="1" s="1"/>
  <c r="I82" i="1"/>
  <c r="I92" i="1"/>
  <c r="I84" i="1"/>
  <c r="H103" i="1"/>
  <c r="N96" i="1" s="1"/>
  <c r="N107" i="1" s="1"/>
  <c r="I99" i="1"/>
  <c r="I93" i="1"/>
  <c r="I80" i="1"/>
  <c r="G103" i="1"/>
  <c r="N95" i="1" s="1"/>
  <c r="I100" i="1"/>
  <c r="N103" i="1" l="1"/>
  <c r="N111" i="1" s="1"/>
  <c r="N99" i="1"/>
  <c r="I103" i="1"/>
  <c r="N97" i="1" s="1"/>
  <c r="N109" i="1" l="1"/>
  <c r="N110" i="1" s="1"/>
  <c r="N82" i="1" s="1"/>
  <c r="N98" i="1"/>
  <c r="N81" i="1" s="1"/>
</calcChain>
</file>

<file path=xl/sharedStrings.xml><?xml version="1.0" encoding="utf-8"?>
<sst xmlns="http://schemas.openxmlformats.org/spreadsheetml/2006/main" count="521" uniqueCount="244">
  <si>
    <t>TU</t>
  </si>
  <si>
    <t>รหัสวิชา</t>
  </si>
  <si>
    <t>หน่วยกิต</t>
  </si>
  <si>
    <t>เกรด</t>
  </si>
  <si>
    <t>ภาค</t>
  </si>
  <si>
    <t>วิชาพื้นความรู้</t>
  </si>
  <si>
    <t xml:space="preserve">                                                                             </t>
  </si>
  <si>
    <t>ปีการศึกษา</t>
  </si>
  <si>
    <t xml:space="preserve">แบบพิมพ์เสนอชื่อเพื่อรับปริญญาตรี  คณะเศรษฐศาสตร์  </t>
  </si>
  <si>
    <t>เลขทะเบียนนักศึกษา</t>
  </si>
  <si>
    <t>ชื่ออาจารย์ที่ปรึกษา</t>
  </si>
  <si>
    <t>รหัสอาจารย์</t>
  </si>
  <si>
    <t>วิชาโท</t>
  </si>
  <si>
    <t>1/66</t>
  </si>
  <si>
    <t>2/66</t>
  </si>
  <si>
    <t>3/66</t>
  </si>
  <si>
    <t>1/67</t>
  </si>
  <si>
    <t>2/67</t>
  </si>
  <si>
    <t>3/67</t>
  </si>
  <si>
    <t>1/68</t>
  </si>
  <si>
    <t>2/68</t>
  </si>
  <si>
    <t>3/68</t>
  </si>
  <si>
    <t>1/69</t>
  </si>
  <si>
    <t>2/69</t>
  </si>
  <si>
    <t>3/69</t>
  </si>
  <si>
    <t>1/70</t>
  </si>
  <si>
    <t>2/70</t>
  </si>
  <si>
    <t>3/70</t>
  </si>
  <si>
    <t>1/71</t>
  </si>
  <si>
    <t>2/71</t>
  </si>
  <si>
    <t>3/71</t>
  </si>
  <si>
    <t>1/72</t>
  </si>
  <si>
    <t>2/72</t>
  </si>
  <si>
    <t>3/72</t>
  </si>
  <si>
    <t>1/73</t>
  </si>
  <si>
    <t>2/73</t>
  </si>
  <si>
    <t>3/73</t>
  </si>
  <si>
    <t>1/74</t>
  </si>
  <si>
    <t>2/74</t>
  </si>
  <si>
    <t>3/74</t>
  </si>
  <si>
    <t>1/75</t>
  </si>
  <si>
    <t>2/75</t>
  </si>
  <si>
    <t>3/75</t>
  </si>
  <si>
    <t>1/76</t>
  </si>
  <si>
    <t>2/76</t>
  </si>
  <si>
    <t>3/76</t>
  </si>
  <si>
    <t>1/77</t>
  </si>
  <si>
    <t>2/77</t>
  </si>
  <si>
    <t>3/77</t>
  </si>
  <si>
    <t>A</t>
  </si>
  <si>
    <t>B+</t>
  </si>
  <si>
    <t>B</t>
  </si>
  <si>
    <t>C+</t>
  </si>
  <si>
    <t>C</t>
  </si>
  <si>
    <t>D+</t>
  </si>
  <si>
    <t>D</t>
  </si>
  <si>
    <t>F</t>
  </si>
  <si>
    <t>S</t>
  </si>
  <si>
    <t>U</t>
  </si>
  <si>
    <t>ACC</t>
  </si>
  <si>
    <t>EXE</t>
  </si>
  <si>
    <t>1. วิชาศึกษาทั่วไป (30 หน่วยกิต)</t>
  </si>
  <si>
    <t>1.1 วิชาบังคับ (15 หน่วยกิต)</t>
  </si>
  <si>
    <t>หมวดการบริการสังคมและการเรียนรู้จากการปฏิบัติ</t>
  </si>
  <si>
    <t>1.</t>
  </si>
  <si>
    <t>2.</t>
  </si>
  <si>
    <t>หมวดความเท่าทันโลกและสังคม</t>
  </si>
  <si>
    <t>หมวดสุนทรียะและทักษะการสื่อสาร</t>
  </si>
  <si>
    <t>3.</t>
  </si>
  <si>
    <t>หมวดคณิตศาสตร์ วิทยาศาสตร์ และเทคโนโลยี</t>
  </si>
  <si>
    <t>4.</t>
  </si>
  <si>
    <t>วิชาศึกษาทั่วไป - 1.1 บังคับ</t>
  </si>
  <si>
    <t>หมวดสุขภาวะและทักษะแห่งอนาคต</t>
  </si>
  <si>
    <t>EL</t>
  </si>
  <si>
    <t>5.</t>
  </si>
  <si>
    <t>หมายเหตุ สำหรับวิชาศึกษาทั่วไป</t>
  </si>
  <si>
    <t>6.</t>
  </si>
  <si>
    <t>7.</t>
  </si>
  <si>
    <t>8.</t>
  </si>
  <si>
    <t>9.</t>
  </si>
  <si>
    <t>10.</t>
  </si>
  <si>
    <t>1.2 วิชาเลือกศึกษา (15 หน่วยกิต)</t>
  </si>
  <si>
    <t>2. วิชาเฉพาะ (71 หน่วยกิต)</t>
  </si>
  <si>
    <t>2.1 วิชาบังคับ (35 หน่วยกิต)</t>
  </si>
  <si>
    <t>11.</t>
  </si>
  <si>
    <t>2.2 วิชาบังคับเลือก (3 หน่วยกิต)</t>
  </si>
  <si>
    <t>2.3 วิชาบังคับเฉพาะด้าน (30 หน่วยกิต)</t>
  </si>
  <si>
    <t>2.3.1 เลือกเรียนวิชาของคณะเศรษฐศาสตร์ไม่ต่ำกว่าระดับ 400 (21 หน่วยกิต)</t>
  </si>
  <si>
    <t>2.1.1 วิชาบังคับนอกสาขา (12 หน่วยกิต)</t>
  </si>
  <si>
    <t>2.1.2 วิชาบังคับในสาขา (23 หน่วยกิต)</t>
  </si>
  <si>
    <t>12.</t>
  </si>
  <si>
    <t>13.</t>
  </si>
  <si>
    <t>14.</t>
  </si>
  <si>
    <t>15.</t>
  </si>
  <si>
    <t>16.</t>
  </si>
  <si>
    <t>17.</t>
  </si>
  <si>
    <t>18.</t>
  </si>
  <si>
    <t>19.</t>
  </si>
  <si>
    <t>2.3.2 เลือกเรียนวิชาของคณะเศรษฐศาสตร์ไม่ต่ำกว่าระดับ 300 (9 หน่วยกิต)</t>
  </si>
  <si>
    <t>20.</t>
  </si>
  <si>
    <t>21.</t>
  </si>
  <si>
    <t>22.</t>
  </si>
  <si>
    <t>2.4 วิชาสัมมนา (3 หน่วยกิต) เลือกระหว่างวิชาสัมมนาประจำหมวด หรือ EC500</t>
  </si>
  <si>
    <t>23.</t>
  </si>
  <si>
    <t>หมายเหตุ สำหรับวิชาเฉพาะ</t>
  </si>
  <si>
    <t>c) นักศึกษาต้องตรวจสอบวิชาพื้นความรู้ก่อนลงทะเบียนเรียนวิชา EC ทุกวิชา</t>
  </si>
  <si>
    <t>b) ต้องสอบไล่ได้ค่าระดับเฉลี่ยไม่ต่ำกว่า 2.00 โดยคำนวณจากทุกวิชาเศรษฐศาสตร์ที่ศึกษา</t>
  </si>
  <si>
    <t>ผลการเรียนที่ดีที่สุดมาคำนวณ</t>
  </si>
  <si>
    <t>a) ต้องสอบไล่รายวิชา EC311 หรือ EC312 ได้ค่าระดับไม่ต่ำกว่า C หากเรียนซ้ำ ให้นับเฉพาะ</t>
  </si>
  <si>
    <t>d) ถ้าเลือกเรียนวิชา EC320 จะไม่นับหน่วยกิตให้หากสอบได้หรือกำลังเรียน EC421 มาแล้ว</t>
  </si>
  <si>
    <t>และถ้าเลือกเรียนวิชา EC325 จะไม่นับหน่วยกิตให้หากสอบได้หรือกำลังเรียน EC425 มาแล้ว</t>
  </si>
  <si>
    <t xml:space="preserve">- กรณีเรียนวิชาสัมมนา (EC409, EC439, EC449, EC459, EC469, EC470, EC479, </t>
  </si>
  <si>
    <t>EC489, EC490, EC499) ให้กรอกรหัสวิชาสัมมนาที่เรียน ในวิชาที่ 22.</t>
  </si>
  <si>
    <t>- กรณีเรียน EC500 ให้กรอก EC500 ในวิชาที่ 23. โดยมีเงื่อนไข ดังนี้</t>
  </si>
  <si>
    <t>ก) ต้องสอบได้ EC400 มาแล้ว โดยกรอกวิชา EC400 เป็นหนึ่งในวิชาข้อ 2.3.1 และ</t>
  </si>
  <si>
    <t xml:space="preserve">ข) มีเกรดเฉลี่ยสะสมรวมไม่ต่ำกว่า 3.25 (นับถึงภาคการศึกษาที่ลงทะเบียนเรียน) </t>
  </si>
  <si>
    <t>และได้รับการอนุมัติจากอาจารย์ที่ปรึกษาปริญญานิพนธ์</t>
  </si>
  <si>
    <t>อยู่ในโครงสร้างหลักสูตรของวิชาเฉพาะ โดยไม่นับรวมวิชาเศรษฐศาสตร์ที่ศึกษา</t>
  </si>
  <si>
    <t xml:space="preserve">เป็นวิชาเลือกเสรี </t>
  </si>
  <si>
    <t>MA</t>
  </si>
  <si>
    <t>ST</t>
  </si>
  <si>
    <t>EC</t>
  </si>
  <si>
    <t>คณิตศาสตร์ (MA)</t>
  </si>
  <si>
    <t>สถิติ (ST)</t>
  </si>
  <si>
    <t>EL241</t>
  </si>
  <si>
    <t>EC211, EC212 และ EC325</t>
  </si>
  <si>
    <t>EC211 (หรือ EC213) และ MA216 (หรือ MA211)</t>
  </si>
  <si>
    <t>ก) EC211 และ EC212 หรือ ข) EC213 และ EC214</t>
  </si>
  <si>
    <t>บังคับหมวดคณิตเศรษฐศาสตร์</t>
  </si>
  <si>
    <t>บังคับหมวดเศรษฐมิติ</t>
  </si>
  <si>
    <t>บังคับเลือก 3 หน่วยกิต</t>
  </si>
  <si>
    <t>วิชาสัมมนา</t>
  </si>
  <si>
    <t>ตรวจสอบวิชาสัมมนา</t>
  </si>
  <si>
    <t>EC500</t>
  </si>
  <si>
    <t>หมวด 0</t>
  </si>
  <si>
    <t>หมวด 3</t>
  </si>
  <si>
    <t>หมวด 4</t>
  </si>
  <si>
    <t>หมวด 5</t>
  </si>
  <si>
    <t>หมวด 6</t>
  </si>
  <si>
    <t>หมวด 7 ทก.มนุษย์</t>
  </si>
  <si>
    <t>หมวด 7 ทก.ธรรมชาติ</t>
  </si>
  <si>
    <t>หมวด 8</t>
  </si>
  <si>
    <t>หมวด 9</t>
  </si>
  <si>
    <t>ปริญญานิพนธ์</t>
  </si>
  <si>
    <t>EC409</t>
  </si>
  <si>
    <t>EC439</t>
  </si>
  <si>
    <t>EC449</t>
  </si>
  <si>
    <t>EC459</t>
  </si>
  <si>
    <t>EC469</t>
  </si>
  <si>
    <t>EC470</t>
  </si>
  <si>
    <t>EC479</t>
  </si>
  <si>
    <t>EC489</t>
  </si>
  <si>
    <t>EC499</t>
  </si>
  <si>
    <t>รวม</t>
  </si>
  <si>
    <t>EC490</t>
  </si>
  <si>
    <t>หมวดสัมมนา</t>
  </si>
  <si>
    <t>หน่วยกิต ศึกษาทั่วไป</t>
  </si>
  <si>
    <t>หน่วยกิต EC3XX</t>
  </si>
  <si>
    <t>เลือก</t>
  </si>
  <si>
    <t>วิชาเลือกนอกคณะ แต่ต้องไม่เกิน 2 สาขาวิชา</t>
  </si>
  <si>
    <t>วิชาโท (ระบุ)</t>
  </si>
  <si>
    <t xml:space="preserve">                                                                                      </t>
  </si>
  <si>
    <r>
      <t xml:space="preserve">หมายเหตุ สำหรับวิชาโท </t>
    </r>
    <r>
      <rPr>
        <sz val="12"/>
        <color theme="1"/>
        <rFont val="Angsana New"/>
        <family val="1"/>
      </rPr>
      <t>ศึกษาวิชาอื่นนอกคณะแต่ต้องไม่เกิน 2 สาขาวิชา (หมายถึง 2 คณะ)</t>
    </r>
  </si>
  <si>
    <t>เช่น รหัสวิชา BA, FN, AC, IT, HO ซึ่งเป็นรหัสวิชาของคณะพาณิชย์ฯ นับเป็น 1 คณะหรือ 1 สาขา</t>
  </si>
  <si>
    <t>3. วิชาโท หรือวิชาเลือกนอกคณะโดยไม่เกิน 2 สาขาวิชา (24 หน่วยกิต)</t>
  </si>
  <si>
    <t>4. วิชาเลือกเสรี (6 หน่วยกิต)</t>
  </si>
  <si>
    <t>ครบหลักสูตรไม่น้อยกว่า 131 หน่วยกิต</t>
  </si>
  <si>
    <t>ขอบรับรองว่าเป็นจริง</t>
  </si>
  <si>
    <r>
      <t xml:space="preserve">ลงชื่อ </t>
    </r>
    <r>
      <rPr>
        <u/>
        <sz val="14"/>
        <color theme="1"/>
        <rFont val="Angsana New"/>
        <family val="1"/>
      </rPr>
      <t xml:space="preserve">                                                                                </t>
    </r>
    <r>
      <rPr>
        <sz val="14"/>
        <color theme="1"/>
        <rFont val="Angsana New"/>
        <family val="1"/>
      </rPr>
      <t xml:space="preserve"> (อาจารย์ที่ปรึกษา)</t>
    </r>
  </si>
  <si>
    <r>
      <t xml:space="preserve">ลงชื่อ </t>
    </r>
    <r>
      <rPr>
        <u/>
        <sz val="14"/>
        <color theme="1"/>
        <rFont val="Angsana New"/>
        <family val="1"/>
      </rPr>
      <t xml:space="preserve">                                                                                </t>
    </r>
    <r>
      <rPr>
        <sz val="14"/>
        <color theme="1"/>
        <rFont val="Angsana New"/>
        <family val="1"/>
      </rPr>
      <t xml:space="preserve"> (นักศึกษา)</t>
    </r>
  </si>
  <si>
    <r>
      <t xml:space="preserve">วันที่ </t>
    </r>
    <r>
      <rPr>
        <u/>
        <sz val="14"/>
        <color theme="1"/>
        <rFont val="Angsana New"/>
        <family val="1"/>
      </rPr>
      <t xml:space="preserve">                </t>
    </r>
    <r>
      <rPr>
        <sz val="14"/>
        <color theme="1"/>
        <rFont val="Angsana New"/>
        <family val="1"/>
      </rPr>
      <t xml:space="preserve"> เดือน </t>
    </r>
    <r>
      <rPr>
        <u/>
        <sz val="14"/>
        <color theme="1"/>
        <rFont val="Angsana New"/>
        <family val="1"/>
      </rPr>
      <t xml:space="preserve">                                          </t>
    </r>
    <r>
      <rPr>
        <sz val="14"/>
        <color theme="1"/>
        <rFont val="Angsana New"/>
        <family val="1"/>
      </rPr>
      <t xml:space="preserve"> พ.ศ. </t>
    </r>
    <r>
      <rPr>
        <u/>
        <sz val="14"/>
        <color theme="1"/>
        <rFont val="Angsana New"/>
        <family val="1"/>
      </rPr>
      <t xml:space="preserve">                         .</t>
    </r>
  </si>
  <si>
    <r>
      <t xml:space="preserve">เจ้าหน้าที่ </t>
    </r>
    <r>
      <rPr>
        <u/>
        <sz val="14"/>
        <color theme="1"/>
        <rFont val="Angsana New"/>
        <family val="1"/>
      </rPr>
      <t xml:space="preserve">                                                                                              .</t>
    </r>
  </si>
  <si>
    <r>
      <t xml:space="preserve">ลงชื่อ </t>
    </r>
    <r>
      <rPr>
        <u/>
        <sz val="14"/>
        <color theme="1"/>
        <rFont val="Angsana New"/>
        <family val="1"/>
      </rPr>
      <t xml:space="preserve">                                                                                                    .</t>
    </r>
  </si>
  <si>
    <t>สอบไล่ได้ครบตามเงื่อนไขหลักสูตรปริญญาตรี</t>
  </si>
  <si>
    <t>เฉพาะเจ้าหน้าที่</t>
  </si>
  <si>
    <r>
      <t xml:space="preserve">จำนวนหน่วยกิตสะสม </t>
    </r>
    <r>
      <rPr>
        <u/>
        <sz val="14"/>
        <color theme="1"/>
        <rFont val="Angsana New"/>
        <family val="1"/>
      </rPr>
      <t xml:space="preserve">                                            </t>
    </r>
    <r>
      <rPr>
        <sz val="14"/>
        <color theme="1"/>
        <rFont val="Angsana New"/>
        <family val="1"/>
      </rPr>
      <t xml:space="preserve"> หน่วยกิต</t>
    </r>
  </si>
  <si>
    <r>
      <t xml:space="preserve">ค่าระดับเฉลี่ยสะสมล่าสุด </t>
    </r>
    <r>
      <rPr>
        <u/>
        <sz val="14"/>
        <color theme="1"/>
        <rFont val="Angsana New"/>
        <family val="1"/>
      </rPr>
      <t xml:space="preserve">                                                      .</t>
    </r>
  </si>
  <si>
    <r>
      <t xml:space="preserve">เกียรตินิยมอันดับ </t>
    </r>
    <r>
      <rPr>
        <u/>
        <sz val="14"/>
        <color theme="1"/>
        <rFont val="Angsana New"/>
        <family val="1"/>
      </rPr>
      <t xml:space="preserve">                                                                 .</t>
    </r>
  </si>
  <si>
    <r>
      <t xml:space="preserve">สาขาวิชาโท </t>
    </r>
    <r>
      <rPr>
        <u/>
        <sz val="14"/>
        <color theme="1"/>
        <rFont val="Angsana New"/>
        <family val="1"/>
      </rPr>
      <t xml:space="preserve">                                                                         .</t>
    </r>
  </si>
  <si>
    <t>5. สำหรับวิชาที่ขอ Regrade ให้แจกแจง ดังนี้</t>
  </si>
  <si>
    <t>6. สำหรับวิชาที่เรียนเกิน ให้แจกแจง ดังนี้</t>
  </si>
  <si>
    <t xml:space="preserve">                                                               </t>
  </si>
  <si>
    <t>ชื่อนักศึกษา (นาย , นางสาว)</t>
  </si>
  <si>
    <t>การคิดเกรดวิชาเอก</t>
  </si>
  <si>
    <t>ค่าระดับ</t>
  </si>
  <si>
    <t>Credit earned</t>
  </si>
  <si>
    <t>Credit earned x ค่าระดับ</t>
  </si>
  <si>
    <t>ตรวจสอบเงื่อนไข</t>
  </si>
  <si>
    <t>สำหรับเจ้าหน้าที่ตรวจสอบการสำเร็จการศึกษา</t>
  </si>
  <si>
    <t>โครงสร้างหลักสูตรของวิชาเฉพาะสาขา</t>
  </si>
  <si>
    <t>GPA วิชาเอกถึงเทอมปัจจุบัน</t>
  </si>
  <si>
    <t>GPA วิชาเอกตลอดหลักสูตร</t>
  </si>
  <si>
    <t>วิชาที่จดทะเบียน</t>
  </si>
  <si>
    <t>ข้อมูลต้นภาคการศึกษาสุดท้าย</t>
  </si>
  <si>
    <t>หน่วยกิตวิชา EC ในสาขา</t>
  </si>
  <si>
    <t>Credit Earned ถึงเทอมปัจจุบัน</t>
  </si>
  <si>
    <t>หน่วยกิต EC ใช้คำนวณ GPA</t>
  </si>
  <si>
    <t>Grade Point ถึงเทอมปัจจุบัน</t>
  </si>
  <si>
    <t>หน่วยกิตวิชาเอกเหลือ</t>
  </si>
  <si>
    <t>เช็คจบการศึกษา</t>
  </si>
  <si>
    <t>Credit Earned เทอมสุดท้าย</t>
  </si>
  <si>
    <t>รวม Credit Earned</t>
  </si>
  <si>
    <t>Grade Point เทอมสุดท้าย</t>
  </si>
  <si>
    <t>รวม Grade Point</t>
  </si>
  <si>
    <t>เทอมสุดท้าย</t>
  </si>
  <si>
    <t>รวมหน่วยกิต EC ใช้</t>
  </si>
  <si>
    <t>คำนวณ GPA</t>
  </si>
  <si>
    <t xml:space="preserve">หน่วยกิต EC ใช้คำนวณ GPA </t>
  </si>
  <si>
    <t>ก. สอบได้ระดับเฉลี่ยไม่ต่ำกว่า 2.00 ในวิชา EC/EE ที่อยู่ใน</t>
  </si>
  <si>
    <t>ข. วิชา EC311 หรือ EC312 สอบได้ค่าระดับไม่ต่ำกว่า C</t>
  </si>
  <si>
    <t>ค. วิชาเฉพาะด้านไม่ต่ำกว่าระดับ 400</t>
  </si>
  <si>
    <t>ง. วิชาเฉพาะด้านไม่ต่ำกว่าระดับ 300</t>
  </si>
  <si>
    <t>จ. วิชาสัมมนา</t>
  </si>
  <si>
    <t>วิชาบังคับก่อน</t>
  </si>
  <si>
    <t>จำนวนวิชาที่บังคับ</t>
  </si>
  <si>
    <t>สอบได้ ก) ศ.400 และ ข) GPAx&gt;=3.25 และได้รับการอนุมัติจากที่ปรึกษาปริญญานิพนธ์</t>
  </si>
  <si>
    <t>สอบได้ ก) ศ.215 ข) สอบได้วิชาไม่ต่ำกว่าระดับ 400 อย่างน้อย 4 วิชา</t>
  </si>
  <si>
    <t>สอบได้วิชาไม่ต่ำกว่า 400 ในหมวด 0 อย่างน้อย 2 วิชา โดยไม่นับ ศ.400 ศ.404 ศ.406 ศ.500</t>
  </si>
  <si>
    <t xml:space="preserve">สอบได้วิชาไม่ต่ำกว่า 400 ในหมวด 3 อย่างน้อย 2 วิชา </t>
  </si>
  <si>
    <t>สอบได้ ศ.441 และ ศ.442</t>
  </si>
  <si>
    <t>สอบได้ ศ.451 และ ศ.452</t>
  </si>
  <si>
    <t>สอบได้วิชาไม่ต่ำกว่า 400 ในหมวด 6 อย่างน้อย 2 วิชา โดยไม่นับ ศ.460 และ ศ.468</t>
  </si>
  <si>
    <t>สอบได้วิชาไม่ต่ำกว่า 400 ในหมวด ทก.มนุษย์ อย่างน้อย 1 วิชา หรือ สามารถใช้วิชาของหมวดอื่นได้ เช่น หมวด 4, 6</t>
  </si>
  <si>
    <t>สอบได้ ศ.376 หรือ ศ.475 หรือ ศ.476 หรือ ศ.477 อย่างน้อย 2 วิชา</t>
  </si>
  <si>
    <t>สอบได้วิชาไม่ต่ำกว่า 400 ในหมวด 8 อย่างน้อย 2 วิชา</t>
  </si>
  <si>
    <t>สอบได้วิชาไม่ต่ำกว่า 400 ในหมวด 9 อย่างน้อย 2 วิชา</t>
  </si>
  <si>
    <t>วิชาที่เรียน = 1</t>
  </si>
  <si>
    <t>กลาง</t>
  </si>
  <si>
    <t>สัมมนา</t>
  </si>
  <si>
    <t>e) ข้อ 2.1 วิชาที่ 1. เลือกระหว่าง MA211 หรือ MA216</t>
  </si>
  <si>
    <t>f) ข้อ 2.1 วิชาที่ 2. เลือกระหว่าง ST211 หรือ ST216</t>
  </si>
  <si>
    <t xml:space="preserve">g) ข้อ 2.1 วิชาที่ 10. เลือกระหว่าง EC320 หรือ EC421 </t>
  </si>
  <si>
    <t>h) ข้อ 2.1 วิชาที่ 11. เลือกระหว่าง EC325 หรือ EC425</t>
  </si>
  <si>
    <t>i) ข้อ 2.3 ถึง 2.4 คือ วิชาที่  13. ถึง 23. ให้กรอกรหัสวิชา และวิชาพื้นความรู้</t>
  </si>
  <si>
    <t>j) ข้อ 2.3.2 นักศึกษาเลือกเรียนวิชาเศรษฐศาสตร์ไม่ต่ำระดับ 300 ให้ครบ 9 หน่วยกิต</t>
  </si>
  <si>
    <t>k) ข้อ 2.4 วิชาสัมมนา เลือกระหว่างวิชาสัมมนาประจำหมวด หรือ EC500</t>
  </si>
  <si>
    <t>- กรณีเลือกเรียนวิชา 3 หน่วยกิต ให้เรียน 3 วิชา</t>
  </si>
  <si>
    <t xml:space="preserve">- กรณีเลือกเรียนวิชา EC362 และ/หรือ EC365 ซึ่งเป็นวิชา 6 หน่วยกิต </t>
  </si>
  <si>
    <t>ให้เลือกเรียนวิชาอื่นอีกจนครบ 9 หน่วยกิต</t>
  </si>
  <si>
    <t>Creditคำนวณ</t>
  </si>
  <si>
    <t>สำหรับนักศึกษา รหัส 66 และ 67</t>
  </si>
  <si>
    <t>b) ข้อ 1.2 วิชาที่ 6. ถึง 12. เลือกศึกษาวิชาจากหมวดใดก็ได้ในหลักสูตรศึกษาทั่วไป</t>
  </si>
  <si>
    <t>a) วิชาที่ 3. เลือกระหว่าง TU103 หรือ TU107 และวิชาที่ 4. เลือกระหว่าง TU108 หรือ EL295</t>
  </si>
  <si>
    <t>ใบกระจายโครงสร้างหลักสูตรเศรษฐศาสตรบัณฑิต 2566 สำหรับนักศึกษา รหัส 66 และ รหัส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</si>
</sst>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Angsana New"/>
      <family val="1"/>
    </font>
    <font>
      <sz val="14"/>
      <color theme="1"/>
      <name val="Angsana New"/>
      <family val="1"/>
    </font>
    <font>
      <b/>
      <sz val="14"/>
      <name val="Angsana New"/>
      <family val="1"/>
    </font>
    <font>
      <b/>
      <u/>
      <sz val="14"/>
      <name val="Angsana New"/>
      <family val="1"/>
    </font>
    <font>
      <sz val="14"/>
      <color theme="1"/>
      <name val="TH Sarabun New"/>
      <family val="2"/>
    </font>
    <font>
      <b/>
      <sz val="14"/>
      <color theme="1"/>
      <name val="Angsana New"/>
      <family val="1"/>
    </font>
    <font>
      <b/>
      <sz val="12"/>
      <name val="Angsana New"/>
      <family val="1"/>
    </font>
    <font>
      <b/>
      <sz val="12"/>
      <color theme="1"/>
      <name val="Angsana New"/>
      <family val="1"/>
    </font>
    <font>
      <sz val="11"/>
      <color theme="1"/>
      <name val="Angsana New"/>
      <family val="1"/>
    </font>
    <font>
      <sz val="9"/>
      <color theme="1"/>
      <name val="Angsana New"/>
      <family val="1"/>
    </font>
    <font>
      <b/>
      <sz val="10"/>
      <color theme="1"/>
      <name val="Angsana New"/>
      <family val="1"/>
    </font>
    <font>
      <u/>
      <sz val="14"/>
      <color theme="1"/>
      <name val="Angsana New"/>
      <family val="1"/>
    </font>
    <font>
      <b/>
      <sz val="9"/>
      <color theme="1"/>
      <name val="Angsana New"/>
      <family val="1"/>
    </font>
    <font>
      <sz val="12"/>
      <name val="Angsana New"/>
      <family val="1"/>
    </font>
    <font>
      <b/>
      <sz val="16"/>
      <name val="Angsana New"/>
      <family val="1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/>
    </xf>
    <xf numFmtId="0" fontId="6" fillId="5" borderId="5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quotePrefix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left" vertical="center"/>
    </xf>
    <xf numFmtId="0" fontId="6" fillId="7" borderId="21" xfId="0" applyFont="1" applyFill="1" applyBorder="1" applyAlignment="1">
      <alignment horizontal="left" vertical="center"/>
    </xf>
    <xf numFmtId="0" fontId="6" fillId="8" borderId="13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6" fillId="8" borderId="21" xfId="0" applyFont="1" applyFill="1" applyBorder="1" applyAlignment="1">
      <alignment horizontal="center" vertical="center"/>
    </xf>
    <xf numFmtId="0" fontId="6" fillId="8" borderId="1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8" borderId="12" xfId="0" applyFont="1" applyFill="1" applyBorder="1" applyAlignment="1">
      <alignment horizontal="left" vertical="center"/>
    </xf>
    <xf numFmtId="0" fontId="6" fillId="8" borderId="10" xfId="0" applyFont="1" applyFill="1" applyBorder="1" applyAlignment="1">
      <alignment horizontal="left" vertical="center"/>
    </xf>
    <xf numFmtId="0" fontId="6" fillId="8" borderId="9" xfId="0" applyFont="1" applyFill="1" applyBorder="1" applyAlignment="1">
      <alignment horizontal="left" vertical="center"/>
    </xf>
    <xf numFmtId="0" fontId="6" fillId="7" borderId="14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left" vertical="center" indent="3"/>
    </xf>
    <xf numFmtId="0" fontId="9" fillId="0" borderId="5" xfId="0" quotePrefix="1" applyFont="1" applyBorder="1" applyAlignment="1">
      <alignment horizontal="left" vertical="top" indent="1"/>
    </xf>
    <xf numFmtId="0" fontId="2" fillId="0" borderId="24" xfId="0" quotePrefix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indent="1"/>
    </xf>
    <xf numFmtId="49" fontId="4" fillId="0" borderId="10" xfId="0" applyNumberFormat="1" applyFont="1" applyBorder="1" applyAlignment="1">
      <alignment vertical="center"/>
    </xf>
    <xf numFmtId="0" fontId="6" fillId="0" borderId="15" xfId="0" quotePrefix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8" xfId="0" quotePrefix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14" fillId="5" borderId="22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" fillId="0" borderId="34" xfId="0" applyFont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4" fillId="5" borderId="25" xfId="0" applyFont="1" applyFill="1" applyBorder="1" applyAlignment="1">
      <alignment horizontal="left" vertical="center"/>
    </xf>
    <xf numFmtId="0" fontId="1" fillId="5" borderId="36" xfId="0" applyFont="1" applyFill="1" applyBorder="1" applyAlignment="1">
      <alignment horizontal="center" vertical="center"/>
    </xf>
    <xf numFmtId="0" fontId="1" fillId="0" borderId="38" xfId="0" applyFont="1" applyBorder="1" applyAlignment="1">
      <alignment horizontal="left" vertical="center" indent="1"/>
    </xf>
    <xf numFmtId="0" fontId="1" fillId="0" borderId="31" xfId="0" applyFont="1" applyBorder="1" applyAlignment="1">
      <alignment horizontal="center" vertical="center"/>
    </xf>
    <xf numFmtId="0" fontId="14" fillId="5" borderId="33" xfId="0" applyFont="1" applyFill="1" applyBorder="1" applyAlignment="1">
      <alignment horizontal="left" vertical="center"/>
    </xf>
    <xf numFmtId="0" fontId="1" fillId="5" borderId="30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left" vertical="center" indent="1"/>
    </xf>
    <xf numFmtId="0" fontId="1" fillId="5" borderId="31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 indent="8"/>
    </xf>
    <xf numFmtId="164" fontId="1" fillId="0" borderId="23" xfId="0" applyNumberFormat="1" applyFont="1" applyBorder="1" applyAlignment="1">
      <alignment vertical="center"/>
    </xf>
    <xf numFmtId="164" fontId="1" fillId="0" borderId="35" xfId="0" applyNumberFormat="1" applyFont="1" applyBorder="1" applyAlignment="1">
      <alignment vertical="center"/>
    </xf>
    <xf numFmtId="164" fontId="1" fillId="0" borderId="29" xfId="0" applyNumberFormat="1" applyFont="1" applyBorder="1" applyAlignment="1">
      <alignment vertical="center"/>
    </xf>
    <xf numFmtId="164" fontId="1" fillId="0" borderId="37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8" borderId="0" xfId="0" applyFont="1" applyFill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6" fillId="0" borderId="27" xfId="0" applyFont="1" applyBorder="1" applyAlignment="1">
      <alignment horizontal="center" vertical="center"/>
    </xf>
    <xf numFmtId="0" fontId="6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indent="1"/>
    </xf>
    <xf numFmtId="0" fontId="1" fillId="0" borderId="4" xfId="0" quotePrefix="1" applyFont="1" applyBorder="1" applyAlignment="1">
      <alignment horizontal="left" vertical="center" indent="2"/>
    </xf>
    <xf numFmtId="0" fontId="1" fillId="0" borderId="4" xfId="0" applyFont="1" applyBorder="1" applyAlignment="1">
      <alignment horizontal="left" vertical="center" indent="3"/>
    </xf>
    <xf numFmtId="0" fontId="1" fillId="0" borderId="4" xfId="0" quotePrefix="1" applyFont="1" applyBorder="1" applyAlignment="1">
      <alignment horizontal="left" vertical="center" indent="3"/>
    </xf>
    <xf numFmtId="0" fontId="6" fillId="5" borderId="1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43" xfId="0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4" borderId="42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6" fillId="5" borderId="43" xfId="0" applyFont="1" applyFill="1" applyBorder="1" applyAlignment="1">
      <alignment horizontal="left" vertical="center"/>
    </xf>
    <xf numFmtId="0" fontId="6" fillId="5" borderId="42" xfId="0" applyFont="1" applyFill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6" borderId="42" xfId="0" applyFont="1" applyFill="1" applyBorder="1" applyAlignment="1">
      <alignment horizontal="left" vertical="center"/>
    </xf>
    <xf numFmtId="0" fontId="2" fillId="0" borderId="47" xfId="0" quotePrefix="1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6" fillId="4" borderId="49" xfId="0" applyFont="1" applyFill="1" applyBorder="1" applyAlignment="1">
      <alignment horizontal="left" vertical="center"/>
    </xf>
    <xf numFmtId="0" fontId="6" fillId="5" borderId="50" xfId="0" applyFont="1" applyFill="1" applyBorder="1" applyAlignment="1">
      <alignment horizontal="left" vertical="center"/>
    </xf>
    <xf numFmtId="0" fontId="2" fillId="6" borderId="43" xfId="0" applyFont="1" applyFill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6" fillId="0" borderId="47" xfId="0" quotePrefix="1" applyFont="1" applyBorder="1" applyAlignment="1">
      <alignment horizontal="center" vertical="center"/>
    </xf>
    <xf numFmtId="0" fontId="1" fillId="0" borderId="51" xfId="0" applyFont="1" applyBorder="1" applyAlignment="1">
      <alignment horizontal="left" vertical="center"/>
    </xf>
    <xf numFmtId="0" fontId="2" fillId="0" borderId="50" xfId="0" applyFont="1" applyBorder="1" applyAlignment="1">
      <alignment horizontal="center" vertical="center"/>
    </xf>
    <xf numFmtId="0" fontId="6" fillId="0" borderId="52" xfId="0" quotePrefix="1" applyFont="1" applyBorder="1" applyAlignment="1">
      <alignment horizontal="center" vertical="center"/>
    </xf>
    <xf numFmtId="0" fontId="6" fillId="0" borderId="49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 indent="1"/>
    </xf>
    <xf numFmtId="0" fontId="1" fillId="0" borderId="43" xfId="0" applyFont="1" applyBorder="1" applyAlignment="1">
      <alignment horizontal="center" vertical="center"/>
    </xf>
    <xf numFmtId="0" fontId="1" fillId="0" borderId="42" xfId="0" applyFont="1" applyBorder="1" applyAlignment="1">
      <alignment horizontal="left" vertical="center" indent="2"/>
    </xf>
    <xf numFmtId="0" fontId="1" fillId="0" borderId="53" xfId="0" applyFont="1" applyBorder="1" applyAlignment="1">
      <alignment horizontal="left" vertical="center" indent="1"/>
    </xf>
    <xf numFmtId="0" fontId="1" fillId="0" borderId="54" xfId="0" applyFont="1" applyBorder="1" applyAlignment="1">
      <alignment horizontal="center" vertical="center"/>
    </xf>
    <xf numFmtId="0" fontId="1" fillId="0" borderId="54" xfId="0" applyFont="1" applyBorder="1" applyAlignment="1">
      <alignment horizontal="left" vertical="center"/>
    </xf>
    <xf numFmtId="0" fontId="1" fillId="0" borderId="55" xfId="0" applyFont="1" applyBorder="1" applyAlignment="1">
      <alignment horizontal="center" vertical="center"/>
    </xf>
    <xf numFmtId="0" fontId="1" fillId="0" borderId="56" xfId="0" quotePrefix="1" applyFont="1" applyBorder="1" applyAlignment="1">
      <alignment horizontal="left" vertical="center" indent="4"/>
    </xf>
    <xf numFmtId="0" fontId="1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2" fillId="0" borderId="42" xfId="0" applyFont="1" applyBorder="1" applyAlignment="1">
      <alignment horizontal="left" vertical="center"/>
    </xf>
    <xf numFmtId="0" fontId="2" fillId="0" borderId="46" xfId="0" applyFont="1" applyBorder="1" applyAlignment="1">
      <alignment horizontal="center" vertical="center"/>
    </xf>
    <xf numFmtId="0" fontId="9" fillId="0" borderId="42" xfId="0" applyFont="1" applyBorder="1" applyAlignment="1">
      <alignment horizontal="left" vertical="center"/>
    </xf>
    <xf numFmtId="0" fontId="2" fillId="0" borderId="61" xfId="0" quotePrefix="1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indent="8"/>
    </xf>
    <xf numFmtId="0" fontId="2" fillId="0" borderId="62" xfId="0" applyFont="1" applyBorder="1" applyAlignment="1">
      <alignment horizontal="center" vertical="center"/>
    </xf>
    <xf numFmtId="2" fontId="4" fillId="0" borderId="0" xfId="0" applyNumberFormat="1" applyFont="1" applyAlignment="1">
      <alignment vertical="center"/>
    </xf>
    <xf numFmtId="0" fontId="1" fillId="0" borderId="44" xfId="0" applyFont="1" applyBorder="1" applyAlignment="1">
      <alignment horizontal="center" vertical="center"/>
    </xf>
    <xf numFmtId="0" fontId="8" fillId="5" borderId="49" xfId="0" applyFont="1" applyFill="1" applyBorder="1" applyAlignment="1">
      <alignment horizontal="left" vertical="center"/>
    </xf>
    <xf numFmtId="0" fontId="1" fillId="0" borderId="50" xfId="0" applyFont="1" applyBorder="1" applyAlignment="1">
      <alignment horizontal="center" vertical="center"/>
    </xf>
    <xf numFmtId="0" fontId="1" fillId="0" borderId="47" xfId="0" quotePrefix="1" applyFont="1" applyBorder="1" applyAlignment="1">
      <alignment horizontal="center" vertical="center"/>
    </xf>
    <xf numFmtId="0" fontId="8" fillId="5" borderId="42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left" vertical="center"/>
    </xf>
    <xf numFmtId="0" fontId="6" fillId="0" borderId="48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2" fontId="2" fillId="5" borderId="65" xfId="0" applyNumberFormat="1" applyFont="1" applyFill="1" applyBorder="1" applyAlignment="1">
      <alignment horizontal="center" vertical="center"/>
    </xf>
    <xf numFmtId="2" fontId="2" fillId="0" borderId="65" xfId="0" applyNumberFormat="1" applyFont="1" applyBorder="1" applyAlignment="1">
      <alignment horizontal="center" vertical="center"/>
    </xf>
    <xf numFmtId="0" fontId="2" fillId="5" borderId="66" xfId="0" applyFont="1" applyFill="1" applyBorder="1" applyAlignment="1">
      <alignment horizontal="center" vertical="center"/>
    </xf>
    <xf numFmtId="0" fontId="1" fillId="0" borderId="52" xfId="0" quotePrefix="1" applyFont="1" applyBorder="1" applyAlignment="1">
      <alignment horizontal="center" vertical="center"/>
    </xf>
    <xf numFmtId="0" fontId="2" fillId="5" borderId="67" xfId="0" applyFont="1" applyFill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1" fillId="0" borderId="69" xfId="0" quotePrefix="1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1" fillId="0" borderId="70" xfId="0" applyFont="1" applyBorder="1" applyAlignment="1">
      <alignment horizontal="left" vertical="center"/>
    </xf>
    <xf numFmtId="164" fontId="1" fillId="0" borderId="71" xfId="0" applyNumberFormat="1" applyFont="1" applyBorder="1" applyAlignment="1">
      <alignment vertical="center"/>
    </xf>
    <xf numFmtId="164" fontId="1" fillId="0" borderId="72" xfId="0" applyNumberFormat="1" applyFont="1" applyBorder="1" applyAlignment="1">
      <alignment vertical="center"/>
    </xf>
    <xf numFmtId="0" fontId="14" fillId="5" borderId="73" xfId="0" applyFont="1" applyFill="1" applyBorder="1" applyAlignment="1">
      <alignment horizontal="left" vertical="center"/>
    </xf>
    <xf numFmtId="0" fontId="1" fillId="5" borderId="74" xfId="0" applyFont="1" applyFill="1" applyBorder="1" applyAlignment="1">
      <alignment horizontal="center" vertical="center"/>
    </xf>
    <xf numFmtId="0" fontId="2" fillId="5" borderId="75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3" fillId="0" borderId="4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2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49" fontId="4" fillId="0" borderId="43" xfId="0" applyNumberFormat="1" applyFont="1" applyBorder="1" applyAlignment="1">
      <alignment horizontal="left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6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2" fontId="4" fillId="0" borderId="0" xfId="0" applyNumberFormat="1" applyFont="1" applyAlignment="1">
      <alignment horizontal="left" vertical="center"/>
    </xf>
    <xf numFmtId="2" fontId="4" fillId="0" borderId="43" xfId="0" applyNumberFormat="1" applyFont="1" applyBorder="1" applyAlignment="1">
      <alignment horizontal="left" vertical="center"/>
    </xf>
    <xf numFmtId="0" fontId="6" fillId="0" borderId="42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1981A-74BC-9D45-A187-E1E460084F5E}">
  <dimension ref="A1:R113"/>
  <sheetViews>
    <sheetView showGridLines="0" tabSelected="1" view="pageBreakPreview" zoomScale="104" zoomScaleNormal="150" zoomScaleSheetLayoutView="104" zoomScalePageLayoutView="140" workbookViewId="0">
      <selection activeCell="G16" sqref="G15:G16"/>
    </sheetView>
  </sheetViews>
  <sheetFormatPr defaultColWidth="10.875" defaultRowHeight="21" x14ac:dyDescent="0.25"/>
  <cols>
    <col min="1" max="2" width="3.875" style="3" customWidth="1"/>
    <col min="3" max="3" width="3.875" style="2" customWidth="1"/>
    <col min="4" max="4" width="6.375" style="3" customWidth="1"/>
    <col min="5" max="6" width="5.375" style="3" customWidth="1"/>
    <col min="7" max="7" width="27.875" style="3" customWidth="1"/>
    <col min="8" max="9" width="3.875" style="3" customWidth="1"/>
    <col min="10" max="10" width="3.875" style="2" customWidth="1"/>
    <col min="11" max="11" width="6.375" style="3" customWidth="1"/>
    <col min="12" max="13" width="5.375" style="3" customWidth="1"/>
    <col min="14" max="14" width="27.875" style="3" customWidth="1"/>
    <col min="15" max="16384" width="10.875" style="3"/>
  </cols>
  <sheetData>
    <row r="1" spans="1:18" ht="18" customHeight="1" x14ac:dyDescent="0.25">
      <c r="A1" s="218" t="s">
        <v>243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20"/>
    </row>
    <row r="2" spans="1:18" ht="18" customHeight="1" x14ac:dyDescent="0.25">
      <c r="A2" s="138"/>
      <c r="B2" s="139"/>
      <c r="C2" s="140"/>
      <c r="D2" s="139"/>
      <c r="E2" s="139"/>
      <c r="F2" s="139"/>
      <c r="G2" s="141" t="s">
        <v>4</v>
      </c>
      <c r="H2" s="221" t="s">
        <v>6</v>
      </c>
      <c r="I2" s="221"/>
      <c r="J2" s="221"/>
      <c r="K2" s="221"/>
      <c r="L2" s="139"/>
      <c r="M2" s="139"/>
      <c r="N2" s="142"/>
    </row>
    <row r="3" spans="1:18" ht="18" customHeight="1" x14ac:dyDescent="0.25">
      <c r="A3" s="138"/>
      <c r="B3" s="139"/>
      <c r="C3" s="140"/>
      <c r="D3" s="139"/>
      <c r="E3" s="139"/>
      <c r="F3" s="139"/>
      <c r="G3" s="141" t="s">
        <v>7</v>
      </c>
      <c r="H3" s="221" t="s">
        <v>6</v>
      </c>
      <c r="I3" s="221"/>
      <c r="J3" s="221"/>
      <c r="K3" s="221"/>
      <c r="L3" s="139"/>
      <c r="M3" s="139"/>
      <c r="N3" s="142"/>
    </row>
    <row r="4" spans="1:18" ht="18" customHeight="1" x14ac:dyDescent="0.25">
      <c r="A4" s="222" t="s">
        <v>8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4"/>
    </row>
    <row r="5" spans="1:18" ht="18" customHeight="1" x14ac:dyDescent="0.25">
      <c r="A5" s="225" t="s">
        <v>182</v>
      </c>
      <c r="B5" s="226"/>
      <c r="C5" s="226"/>
      <c r="D5" s="226"/>
      <c r="E5" s="226"/>
      <c r="F5" s="226"/>
      <c r="G5" s="143" t="s">
        <v>181</v>
      </c>
      <c r="H5" s="226" t="s">
        <v>9</v>
      </c>
      <c r="I5" s="226"/>
      <c r="J5" s="226"/>
      <c r="K5" s="226"/>
      <c r="L5" s="221" t="s">
        <v>181</v>
      </c>
      <c r="M5" s="221"/>
      <c r="N5" s="227"/>
    </row>
    <row r="6" spans="1:18" ht="18" customHeight="1" x14ac:dyDescent="0.25">
      <c r="A6" s="225" t="s">
        <v>10</v>
      </c>
      <c r="B6" s="226"/>
      <c r="C6" s="226"/>
      <c r="D6" s="226"/>
      <c r="E6" s="226"/>
      <c r="F6" s="226"/>
      <c r="G6" s="143" t="s">
        <v>181</v>
      </c>
      <c r="H6" s="226" t="s">
        <v>11</v>
      </c>
      <c r="I6" s="226"/>
      <c r="J6" s="226"/>
      <c r="K6" s="226"/>
      <c r="L6" s="221" t="s">
        <v>181</v>
      </c>
      <c r="M6" s="221"/>
      <c r="N6" s="227"/>
    </row>
    <row r="7" spans="1:18" ht="18" customHeight="1" x14ac:dyDescent="0.25">
      <c r="A7" s="225" t="s">
        <v>12</v>
      </c>
      <c r="B7" s="226"/>
      <c r="C7" s="226"/>
      <c r="D7" s="226"/>
      <c r="E7" s="226"/>
      <c r="F7" s="226"/>
      <c r="G7" s="143" t="s">
        <v>181</v>
      </c>
      <c r="H7" s="140"/>
      <c r="I7" s="140"/>
      <c r="J7" s="140"/>
      <c r="K7" s="140"/>
      <c r="L7" s="139"/>
      <c r="N7" s="140" t="s">
        <v>240</v>
      </c>
    </row>
    <row r="8" spans="1:18" s="28" customFormat="1" ht="9.6" customHeight="1" x14ac:dyDescent="0.25">
      <c r="A8" s="144"/>
      <c r="N8" s="145"/>
    </row>
    <row r="9" spans="1:18" x14ac:dyDescent="0.25">
      <c r="A9" s="146"/>
      <c r="B9" s="238" t="s">
        <v>1</v>
      </c>
      <c r="C9" s="238"/>
      <c r="D9" s="137" t="s">
        <v>2</v>
      </c>
      <c r="E9" s="137" t="s">
        <v>3</v>
      </c>
      <c r="F9" s="137" t="s">
        <v>4</v>
      </c>
      <c r="G9" s="137" t="s">
        <v>5</v>
      </c>
      <c r="H9" s="137"/>
      <c r="I9" s="238" t="s">
        <v>1</v>
      </c>
      <c r="J9" s="238"/>
      <c r="K9" s="137" t="s">
        <v>2</v>
      </c>
      <c r="L9" s="137" t="s">
        <v>3</v>
      </c>
      <c r="M9" s="137" t="s">
        <v>4</v>
      </c>
      <c r="N9" s="147" t="s">
        <v>5</v>
      </c>
    </row>
    <row r="10" spans="1:18" x14ac:dyDescent="0.25">
      <c r="A10" s="148" t="s">
        <v>61</v>
      </c>
      <c r="B10" s="149"/>
      <c r="C10" s="150"/>
      <c r="D10" s="149"/>
      <c r="E10" s="149"/>
      <c r="F10" s="149"/>
      <c r="G10" s="22"/>
      <c r="H10" s="18" t="s">
        <v>81</v>
      </c>
      <c r="I10" s="134"/>
      <c r="J10" s="134"/>
      <c r="K10" s="134"/>
      <c r="L10" s="134"/>
      <c r="M10" s="134"/>
      <c r="N10" s="151"/>
    </row>
    <row r="11" spans="1:18" x14ac:dyDescent="0.25">
      <c r="A11" s="152" t="s">
        <v>62</v>
      </c>
      <c r="B11" s="134"/>
      <c r="C11" s="134"/>
      <c r="D11" s="134"/>
      <c r="E11" s="134"/>
      <c r="F11" s="134"/>
      <c r="G11" s="33"/>
      <c r="H11" s="41" t="s">
        <v>76</v>
      </c>
      <c r="I11" s="42"/>
      <c r="J11" s="43"/>
      <c r="K11" s="42"/>
      <c r="L11" s="42"/>
      <c r="M11" s="42"/>
      <c r="N11" s="153"/>
    </row>
    <row r="12" spans="1:18" x14ac:dyDescent="0.45">
      <c r="A12" s="154" t="s">
        <v>66</v>
      </c>
      <c r="B12" s="135"/>
      <c r="C12" s="135"/>
      <c r="D12" s="135"/>
      <c r="E12" s="135"/>
      <c r="F12" s="135"/>
      <c r="G12" s="34"/>
      <c r="H12" s="41" t="s">
        <v>77</v>
      </c>
      <c r="I12" s="42"/>
      <c r="J12" s="43"/>
      <c r="K12" s="42"/>
      <c r="L12" s="42"/>
      <c r="M12" s="42"/>
      <c r="N12" s="153"/>
      <c r="O12" s="29"/>
      <c r="R12" s="29"/>
    </row>
    <row r="13" spans="1:18" x14ac:dyDescent="0.25">
      <c r="A13" s="155" t="s">
        <v>64</v>
      </c>
      <c r="B13" s="42" t="s">
        <v>0</v>
      </c>
      <c r="C13" s="43">
        <v>101</v>
      </c>
      <c r="D13" s="42">
        <v>3</v>
      </c>
      <c r="E13" s="42"/>
      <c r="F13" s="42"/>
      <c r="G13" s="50"/>
      <c r="H13" s="41" t="s">
        <v>78</v>
      </c>
      <c r="I13" s="42"/>
      <c r="J13" s="43"/>
      <c r="K13" s="42"/>
      <c r="L13" s="42"/>
      <c r="M13" s="42"/>
      <c r="N13" s="153"/>
    </row>
    <row r="14" spans="1:18" x14ac:dyDescent="0.25">
      <c r="A14" s="154" t="s">
        <v>67</v>
      </c>
      <c r="B14" s="135"/>
      <c r="C14" s="135"/>
      <c r="D14" s="135"/>
      <c r="E14" s="135"/>
      <c r="F14" s="135"/>
      <c r="G14" s="34"/>
      <c r="H14" s="41" t="s">
        <v>79</v>
      </c>
      <c r="I14" s="42"/>
      <c r="J14" s="43"/>
      <c r="K14" s="42"/>
      <c r="L14" s="42"/>
      <c r="M14" s="42"/>
      <c r="N14" s="153"/>
    </row>
    <row r="15" spans="1:18" x14ac:dyDescent="0.25">
      <c r="A15" s="155" t="s">
        <v>65</v>
      </c>
      <c r="B15" s="42" t="s">
        <v>0</v>
      </c>
      <c r="C15" s="43">
        <v>106</v>
      </c>
      <c r="D15" s="42">
        <v>3</v>
      </c>
      <c r="E15" s="42"/>
      <c r="F15" s="42"/>
      <c r="G15" s="50"/>
      <c r="H15" s="41" t="s">
        <v>80</v>
      </c>
      <c r="I15" s="42"/>
      <c r="J15" s="43"/>
      <c r="K15" s="42"/>
      <c r="L15" s="42"/>
      <c r="M15" s="42"/>
      <c r="N15" s="153"/>
    </row>
    <row r="16" spans="1:18" x14ac:dyDescent="0.25">
      <c r="A16" s="154" t="s">
        <v>69</v>
      </c>
      <c r="B16" s="135"/>
      <c r="C16" s="135"/>
      <c r="D16" s="135"/>
      <c r="E16" s="135"/>
      <c r="F16" s="135"/>
      <c r="G16" s="34"/>
      <c r="H16" s="41" t="s">
        <v>84</v>
      </c>
      <c r="I16" s="42"/>
      <c r="J16" s="43"/>
      <c r="K16" s="42"/>
      <c r="L16" s="42"/>
      <c r="M16" s="42"/>
      <c r="N16" s="153"/>
    </row>
    <row r="17" spans="1:15" x14ac:dyDescent="0.45">
      <c r="A17" s="155" t="s">
        <v>68</v>
      </c>
      <c r="B17" s="42" t="s">
        <v>0</v>
      </c>
      <c r="C17" s="43"/>
      <c r="D17" s="42">
        <v>3</v>
      </c>
      <c r="E17" s="42"/>
      <c r="F17" s="42"/>
      <c r="G17" s="50"/>
      <c r="H17" s="41" t="s">
        <v>90</v>
      </c>
      <c r="I17" s="42"/>
      <c r="J17" s="43"/>
      <c r="K17" s="42"/>
      <c r="L17" s="42"/>
      <c r="M17" s="42"/>
      <c r="N17" s="153"/>
      <c r="O17" s="29"/>
    </row>
    <row r="18" spans="1:15" x14ac:dyDescent="0.25">
      <c r="A18" s="154" t="s">
        <v>72</v>
      </c>
      <c r="B18" s="135"/>
      <c r="C18" s="135"/>
      <c r="D18" s="135"/>
      <c r="E18" s="135"/>
      <c r="F18" s="135"/>
      <c r="G18" s="34"/>
      <c r="H18" s="41"/>
      <c r="I18" s="42"/>
      <c r="J18" s="43"/>
      <c r="K18" s="42"/>
      <c r="L18" s="42"/>
      <c r="M18" s="42"/>
      <c r="N18" s="153"/>
    </row>
    <row r="19" spans="1:15" x14ac:dyDescent="0.25">
      <c r="A19" s="155" t="s">
        <v>70</v>
      </c>
      <c r="B19" s="42" t="s">
        <v>0</v>
      </c>
      <c r="C19" s="43"/>
      <c r="D19" s="42">
        <v>3</v>
      </c>
      <c r="E19" s="42"/>
      <c r="F19" s="42"/>
      <c r="G19" s="50"/>
      <c r="H19" s="17" t="s">
        <v>75</v>
      </c>
      <c r="N19" s="156"/>
    </row>
    <row r="20" spans="1:15" x14ac:dyDescent="0.25">
      <c r="A20" s="154" t="s">
        <v>63</v>
      </c>
      <c r="B20" s="135"/>
      <c r="C20" s="135"/>
      <c r="D20" s="135"/>
      <c r="E20" s="135"/>
      <c r="F20" s="135"/>
      <c r="G20" s="34"/>
      <c r="H20" s="31" t="s">
        <v>242</v>
      </c>
      <c r="N20" s="156"/>
    </row>
    <row r="21" spans="1:15" x14ac:dyDescent="0.25">
      <c r="A21" s="155" t="s">
        <v>74</v>
      </c>
      <c r="B21" s="42" t="s">
        <v>0</v>
      </c>
      <c r="C21" s="43">
        <v>100</v>
      </c>
      <c r="D21" s="42">
        <v>3</v>
      </c>
      <c r="E21" s="42"/>
      <c r="F21" s="42"/>
      <c r="G21" s="50"/>
      <c r="H21" s="70" t="s">
        <v>241</v>
      </c>
      <c r="I21" s="11"/>
      <c r="J21" s="20"/>
      <c r="K21" s="11"/>
      <c r="L21" s="11"/>
      <c r="M21" s="11"/>
      <c r="N21" s="157"/>
    </row>
    <row r="22" spans="1:15" x14ac:dyDescent="0.25">
      <c r="A22" s="158" t="s">
        <v>82</v>
      </c>
      <c r="B22" s="35"/>
      <c r="C22" s="36"/>
      <c r="D22" s="35"/>
      <c r="E22" s="35"/>
      <c r="F22" s="35"/>
      <c r="G22" s="40"/>
      <c r="H22" s="132" t="s">
        <v>86</v>
      </c>
      <c r="I22" s="133"/>
      <c r="J22" s="133"/>
      <c r="K22" s="133"/>
      <c r="L22" s="133"/>
      <c r="M22" s="133"/>
      <c r="N22" s="159"/>
    </row>
    <row r="23" spans="1:15" x14ac:dyDescent="0.25">
      <c r="A23" s="152" t="s">
        <v>83</v>
      </c>
      <c r="B23" s="134"/>
      <c r="C23" s="134"/>
      <c r="D23" s="134"/>
      <c r="E23" s="134"/>
      <c r="F23" s="134"/>
      <c r="G23" s="33"/>
      <c r="H23" s="19" t="s">
        <v>87</v>
      </c>
      <c r="I23" s="135"/>
      <c r="J23" s="135"/>
      <c r="K23" s="135"/>
      <c r="L23" s="135"/>
      <c r="M23" s="135"/>
      <c r="N23" s="160"/>
    </row>
    <row r="24" spans="1:15" x14ac:dyDescent="0.25">
      <c r="A24" s="154" t="s">
        <v>88</v>
      </c>
      <c r="B24" s="135"/>
      <c r="C24" s="135"/>
      <c r="D24" s="135"/>
      <c r="E24" s="135"/>
      <c r="F24" s="135"/>
      <c r="G24" s="34"/>
      <c r="H24" s="72" t="s">
        <v>91</v>
      </c>
      <c r="I24" s="73" t="s">
        <v>121</v>
      </c>
      <c r="J24" s="74"/>
      <c r="K24" s="42">
        <v>3</v>
      </c>
      <c r="L24" s="42"/>
      <c r="M24" s="42"/>
      <c r="N24" s="161"/>
    </row>
    <row r="25" spans="1:15" x14ac:dyDescent="0.25">
      <c r="A25" s="155" t="s">
        <v>64</v>
      </c>
      <c r="B25" s="42" t="s">
        <v>119</v>
      </c>
      <c r="C25" s="43">
        <v>216</v>
      </c>
      <c r="D25" s="42">
        <v>3</v>
      </c>
      <c r="E25" s="42"/>
      <c r="F25" s="42"/>
      <c r="G25" s="50"/>
      <c r="H25" s="72" t="s">
        <v>92</v>
      </c>
      <c r="I25" s="73" t="s">
        <v>121</v>
      </c>
      <c r="J25" s="74"/>
      <c r="K25" s="42">
        <v>3</v>
      </c>
      <c r="L25" s="42"/>
      <c r="M25" s="42"/>
      <c r="N25" s="161"/>
    </row>
    <row r="26" spans="1:15" x14ac:dyDescent="0.25">
      <c r="A26" s="155" t="s">
        <v>65</v>
      </c>
      <c r="B26" s="42" t="s">
        <v>120</v>
      </c>
      <c r="C26" s="43">
        <v>216</v>
      </c>
      <c r="D26" s="42">
        <v>3</v>
      </c>
      <c r="E26" s="42"/>
      <c r="F26" s="42"/>
      <c r="G26" s="50"/>
      <c r="H26" s="72" t="s">
        <v>93</v>
      </c>
      <c r="I26" s="73" t="s">
        <v>121</v>
      </c>
      <c r="J26" s="74"/>
      <c r="K26" s="42">
        <v>3</v>
      </c>
      <c r="L26" s="42"/>
      <c r="M26" s="42"/>
      <c r="N26" s="161"/>
    </row>
    <row r="27" spans="1:15" x14ac:dyDescent="0.25">
      <c r="A27" s="155" t="s">
        <v>68</v>
      </c>
      <c r="B27" s="42" t="s">
        <v>73</v>
      </c>
      <c r="C27" s="43">
        <v>241</v>
      </c>
      <c r="D27" s="42">
        <v>3</v>
      </c>
      <c r="E27" s="42"/>
      <c r="F27" s="42"/>
      <c r="G27" s="50"/>
      <c r="H27" s="72" t="s">
        <v>94</v>
      </c>
      <c r="I27" s="73" t="s">
        <v>121</v>
      </c>
      <c r="J27" s="74"/>
      <c r="K27" s="42">
        <v>3</v>
      </c>
      <c r="L27" s="42"/>
      <c r="M27" s="42"/>
      <c r="N27" s="161"/>
    </row>
    <row r="28" spans="1:15" x14ac:dyDescent="0.25">
      <c r="A28" s="155" t="s">
        <v>70</v>
      </c>
      <c r="B28" s="42" t="s">
        <v>73</v>
      </c>
      <c r="C28" s="43">
        <v>341</v>
      </c>
      <c r="D28" s="42">
        <v>3</v>
      </c>
      <c r="E28" s="42"/>
      <c r="F28" s="42"/>
      <c r="G28" s="50" t="s">
        <v>124</v>
      </c>
      <c r="H28" s="72" t="s">
        <v>95</v>
      </c>
      <c r="I28" s="73" t="s">
        <v>121</v>
      </c>
      <c r="J28" s="74"/>
      <c r="K28" s="42">
        <v>3</v>
      </c>
      <c r="L28" s="42"/>
      <c r="M28" s="42"/>
      <c r="N28" s="161"/>
    </row>
    <row r="29" spans="1:15" x14ac:dyDescent="0.25">
      <c r="A29" s="154" t="s">
        <v>89</v>
      </c>
      <c r="B29" s="135"/>
      <c r="C29" s="135"/>
      <c r="D29" s="135"/>
      <c r="E29" s="135"/>
      <c r="F29" s="135"/>
      <c r="G29" s="34"/>
      <c r="H29" s="72" t="s">
        <v>96</v>
      </c>
      <c r="I29" s="73" t="s">
        <v>121</v>
      </c>
      <c r="J29" s="74"/>
      <c r="K29" s="42">
        <v>3</v>
      </c>
      <c r="L29" s="42"/>
      <c r="M29" s="42"/>
      <c r="N29" s="161"/>
    </row>
    <row r="30" spans="1:15" x14ac:dyDescent="0.25">
      <c r="A30" s="162" t="s">
        <v>74</v>
      </c>
      <c r="B30" s="73" t="s">
        <v>121</v>
      </c>
      <c r="C30" s="74">
        <v>211</v>
      </c>
      <c r="D30" s="42">
        <v>3</v>
      </c>
      <c r="E30" s="42"/>
      <c r="F30" s="42"/>
      <c r="G30" s="51"/>
      <c r="H30" s="72" t="s">
        <v>97</v>
      </c>
      <c r="I30" s="73" t="s">
        <v>121</v>
      </c>
      <c r="J30" s="74"/>
      <c r="K30" s="42">
        <v>3</v>
      </c>
      <c r="L30" s="42"/>
      <c r="M30" s="42"/>
      <c r="N30" s="161"/>
    </row>
    <row r="31" spans="1:15" x14ac:dyDescent="0.25">
      <c r="A31" s="162" t="s">
        <v>76</v>
      </c>
      <c r="B31" s="73" t="s">
        <v>121</v>
      </c>
      <c r="C31" s="74">
        <v>212</v>
      </c>
      <c r="D31" s="42">
        <v>3</v>
      </c>
      <c r="E31" s="42"/>
      <c r="F31" s="42"/>
      <c r="G31" s="51"/>
      <c r="H31" s="19" t="s">
        <v>98</v>
      </c>
      <c r="I31" s="135"/>
      <c r="J31" s="135"/>
      <c r="K31" s="135"/>
      <c r="L31" s="135"/>
      <c r="M31" s="135"/>
      <c r="N31" s="160"/>
    </row>
    <row r="32" spans="1:15" x14ac:dyDescent="0.25">
      <c r="A32" s="162" t="s">
        <v>77</v>
      </c>
      <c r="B32" s="73" t="s">
        <v>121</v>
      </c>
      <c r="C32" s="74">
        <v>215</v>
      </c>
      <c r="D32" s="42">
        <v>3</v>
      </c>
      <c r="E32" s="42"/>
      <c r="F32" s="42"/>
      <c r="G32" s="50" t="s">
        <v>125</v>
      </c>
      <c r="H32" s="72" t="s">
        <v>99</v>
      </c>
      <c r="I32" s="73" t="s">
        <v>121</v>
      </c>
      <c r="J32" s="74"/>
      <c r="K32" s="42">
        <v>3</v>
      </c>
      <c r="L32" s="42"/>
      <c r="M32" s="42"/>
      <c r="N32" s="161"/>
    </row>
    <row r="33" spans="1:14" x14ac:dyDescent="0.25">
      <c r="A33" s="162" t="s">
        <v>78</v>
      </c>
      <c r="B33" s="73" t="s">
        <v>121</v>
      </c>
      <c r="C33" s="74">
        <v>311</v>
      </c>
      <c r="D33" s="42">
        <v>4</v>
      </c>
      <c r="E33" s="42"/>
      <c r="F33" s="42"/>
      <c r="G33" s="51" t="s">
        <v>126</v>
      </c>
      <c r="H33" s="72" t="s">
        <v>100</v>
      </c>
      <c r="I33" s="73" t="s">
        <v>121</v>
      </c>
      <c r="J33" s="74"/>
      <c r="K33" s="42">
        <v>3</v>
      </c>
      <c r="L33" s="42"/>
      <c r="M33" s="42"/>
      <c r="N33" s="161"/>
    </row>
    <row r="34" spans="1:14" x14ac:dyDescent="0.25">
      <c r="A34" s="162" t="s">
        <v>79</v>
      </c>
      <c r="B34" s="73" t="s">
        <v>121</v>
      </c>
      <c r="C34" s="74">
        <v>312</v>
      </c>
      <c r="D34" s="42">
        <v>4</v>
      </c>
      <c r="E34" s="42"/>
      <c r="F34" s="42"/>
      <c r="G34" s="51" t="s">
        <v>127</v>
      </c>
      <c r="H34" s="72" t="s">
        <v>101</v>
      </c>
      <c r="I34" s="73" t="s">
        <v>121</v>
      </c>
      <c r="J34" s="74"/>
      <c r="K34" s="42">
        <v>3</v>
      </c>
      <c r="L34" s="42"/>
      <c r="M34" s="42"/>
      <c r="N34" s="161"/>
    </row>
    <row r="35" spans="1:14" x14ac:dyDescent="0.25">
      <c r="A35" s="162" t="s">
        <v>80</v>
      </c>
      <c r="B35" s="73" t="s">
        <v>121</v>
      </c>
      <c r="C35" s="74">
        <v>320</v>
      </c>
      <c r="D35" s="42">
        <v>3</v>
      </c>
      <c r="E35" s="42"/>
      <c r="F35" s="42"/>
      <c r="G35" s="51" t="str">
        <f>IF(C35=320,"EC211, EC212 และ MA216 (หรือ MA211)",IF(C35=421,"MA216 (หรือ MA211) และ EC311",""))</f>
        <v>EC211, EC212 และ MA216 (หรือ MA211)</v>
      </c>
      <c r="H35" s="18" t="s">
        <v>102</v>
      </c>
      <c r="I35" s="134"/>
      <c r="J35" s="134"/>
      <c r="K35" s="134"/>
      <c r="L35" s="134"/>
      <c r="M35" s="134"/>
      <c r="N35" s="151"/>
    </row>
    <row r="36" spans="1:14" x14ac:dyDescent="0.25">
      <c r="A36" s="162" t="s">
        <v>84</v>
      </c>
      <c r="B36" s="73" t="s">
        <v>121</v>
      </c>
      <c r="C36" s="74">
        <v>325</v>
      </c>
      <c r="D36" s="42">
        <v>3</v>
      </c>
      <c r="E36" s="42"/>
      <c r="F36" s="42"/>
      <c r="G36" s="52" t="str">
        <f>IF(C36=325,"EC211, EC212, MA216 (หรือ MA211) และ ST216 (หรือ ST211)",IF(C36=425,"EC211, EC212, MA216 (หรือ MA211) และ ST216 (หรือ ST211)",""))</f>
        <v>EC211, EC212, MA216 (หรือ MA211) และ ST216 (หรือ ST211)</v>
      </c>
      <c r="H36" s="75" t="s">
        <v>103</v>
      </c>
      <c r="I36" s="76" t="s">
        <v>121</v>
      </c>
      <c r="J36" s="77"/>
      <c r="K36" s="46">
        <v>3</v>
      </c>
      <c r="L36" s="46"/>
      <c r="M36" s="46"/>
      <c r="N36" s="163"/>
    </row>
    <row r="37" spans="1:14" x14ac:dyDescent="0.25">
      <c r="A37" s="152" t="s">
        <v>85</v>
      </c>
      <c r="B37" s="134"/>
      <c r="C37" s="134"/>
      <c r="D37" s="134"/>
      <c r="E37" s="134"/>
      <c r="F37" s="134"/>
      <c r="G37" s="134"/>
      <c r="H37" s="128" t="s">
        <v>231</v>
      </c>
      <c r="I37" s="37"/>
      <c r="J37" s="38"/>
      <c r="K37" s="37"/>
      <c r="L37" s="37"/>
      <c r="M37" s="37"/>
      <c r="N37" s="164"/>
    </row>
    <row r="38" spans="1:14" x14ac:dyDescent="0.25">
      <c r="A38" s="165" t="s">
        <v>90</v>
      </c>
      <c r="B38" s="125" t="s">
        <v>121</v>
      </c>
      <c r="C38" s="126"/>
      <c r="D38" s="69">
        <v>3</v>
      </c>
      <c r="E38" s="69"/>
      <c r="F38" s="69"/>
      <c r="G38" s="127" t="str">
        <f>IF(C38=404,"EC211 และ EC212",IF(C38=406,"EC211 และ EC212",IF(C38=460,"EC311 และ EC312","")))</f>
        <v/>
      </c>
      <c r="H38" s="31" t="s">
        <v>232</v>
      </c>
      <c r="N38" s="156"/>
    </row>
    <row r="39" spans="1:14" s="23" customFormat="1" x14ac:dyDescent="0.25">
      <c r="A39" s="166" t="s">
        <v>104</v>
      </c>
      <c r="B39" s="37"/>
      <c r="C39" s="38"/>
      <c r="D39" s="37"/>
      <c r="E39" s="37"/>
      <c r="F39" s="37"/>
      <c r="G39" s="39"/>
      <c r="H39" s="31" t="s">
        <v>233</v>
      </c>
      <c r="I39" s="3"/>
      <c r="J39" s="2"/>
      <c r="K39" s="3"/>
      <c r="L39" s="3"/>
      <c r="M39" s="3"/>
      <c r="N39" s="156"/>
    </row>
    <row r="40" spans="1:14" s="23" customFormat="1" ht="18" x14ac:dyDescent="0.25">
      <c r="A40" s="167" t="s">
        <v>108</v>
      </c>
      <c r="C40" s="24"/>
      <c r="G40" s="26"/>
      <c r="H40" s="31" t="s">
        <v>234</v>
      </c>
      <c r="J40" s="24"/>
      <c r="N40" s="168"/>
    </row>
    <row r="41" spans="1:14" s="23" customFormat="1" ht="18" x14ac:dyDescent="0.25">
      <c r="A41" s="169" t="s">
        <v>107</v>
      </c>
      <c r="C41" s="24"/>
      <c r="G41" s="26"/>
      <c r="H41" s="129" t="s">
        <v>236</v>
      </c>
      <c r="J41" s="24"/>
      <c r="N41" s="168"/>
    </row>
    <row r="42" spans="1:14" s="23" customFormat="1" ht="18" x14ac:dyDescent="0.25">
      <c r="A42" s="167" t="s">
        <v>106</v>
      </c>
      <c r="C42" s="24"/>
      <c r="G42" s="26"/>
      <c r="H42" s="129" t="s">
        <v>237</v>
      </c>
      <c r="J42" s="24"/>
      <c r="N42" s="168"/>
    </row>
    <row r="43" spans="1:14" s="23" customFormat="1" ht="18" x14ac:dyDescent="0.25">
      <c r="A43" s="169" t="s">
        <v>117</v>
      </c>
      <c r="C43" s="24"/>
      <c r="G43" s="26"/>
      <c r="H43" s="130" t="s">
        <v>238</v>
      </c>
      <c r="J43" s="24"/>
      <c r="N43" s="168"/>
    </row>
    <row r="44" spans="1:14" s="23" customFormat="1" ht="18" x14ac:dyDescent="0.25">
      <c r="A44" s="169" t="s">
        <v>118</v>
      </c>
      <c r="C44" s="24"/>
      <c r="G44" s="26"/>
      <c r="H44" s="31" t="s">
        <v>235</v>
      </c>
      <c r="J44" s="24"/>
      <c r="N44" s="168"/>
    </row>
    <row r="45" spans="1:14" s="23" customFormat="1" ht="18" x14ac:dyDescent="0.25">
      <c r="A45" s="167" t="s">
        <v>105</v>
      </c>
      <c r="C45" s="24"/>
      <c r="G45" s="26"/>
      <c r="H45" s="129" t="s">
        <v>111</v>
      </c>
      <c r="J45" s="24"/>
      <c r="N45" s="168"/>
    </row>
    <row r="46" spans="1:14" s="23" customFormat="1" ht="18" x14ac:dyDescent="0.25">
      <c r="A46" s="167" t="s">
        <v>109</v>
      </c>
      <c r="C46" s="24"/>
      <c r="G46" s="26"/>
      <c r="H46" s="130" t="s">
        <v>112</v>
      </c>
      <c r="J46" s="24"/>
      <c r="N46" s="168"/>
    </row>
    <row r="47" spans="1:14" s="23" customFormat="1" ht="18" x14ac:dyDescent="0.25">
      <c r="A47" s="169" t="s">
        <v>110</v>
      </c>
      <c r="C47" s="24"/>
      <c r="G47" s="26"/>
      <c r="H47" s="129" t="s">
        <v>113</v>
      </c>
      <c r="J47" s="24"/>
      <c r="N47" s="168"/>
    </row>
    <row r="48" spans="1:14" s="23" customFormat="1" ht="18" x14ac:dyDescent="0.25">
      <c r="A48" s="167" t="s">
        <v>229</v>
      </c>
      <c r="C48" s="24"/>
      <c r="G48" s="26"/>
      <c r="H48" s="131" t="s">
        <v>114</v>
      </c>
      <c r="J48" s="24"/>
      <c r="N48" s="168"/>
    </row>
    <row r="49" spans="1:14" s="23" customFormat="1" ht="18" x14ac:dyDescent="0.25">
      <c r="A49" s="167" t="s">
        <v>230</v>
      </c>
      <c r="C49" s="24"/>
      <c r="G49" s="26"/>
      <c r="H49" s="130" t="s">
        <v>115</v>
      </c>
      <c r="J49" s="24"/>
      <c r="N49" s="168"/>
    </row>
    <row r="50" spans="1:14" s="23" customFormat="1" ht="18.75" thickBot="1" x14ac:dyDescent="0.3">
      <c r="A50" s="170"/>
      <c r="B50" s="171"/>
      <c r="C50" s="172"/>
      <c r="D50" s="171"/>
      <c r="E50" s="171"/>
      <c r="F50" s="171"/>
      <c r="G50" s="173"/>
      <c r="H50" s="174" t="s">
        <v>116</v>
      </c>
      <c r="I50" s="171"/>
      <c r="J50" s="172"/>
      <c r="K50" s="171"/>
      <c r="L50" s="171"/>
      <c r="M50" s="171"/>
      <c r="N50" s="175"/>
    </row>
    <row r="51" spans="1:14" x14ac:dyDescent="0.25">
      <c r="A51" s="176"/>
      <c r="B51" s="233" t="s">
        <v>1</v>
      </c>
      <c r="C51" s="233"/>
      <c r="D51" s="177" t="s">
        <v>2</v>
      </c>
      <c r="E51" s="177" t="s">
        <v>3</v>
      </c>
      <c r="F51" s="177" t="s">
        <v>4</v>
      </c>
      <c r="G51" s="177" t="s">
        <v>5</v>
      </c>
      <c r="H51" s="177"/>
      <c r="I51" s="233" t="s">
        <v>1</v>
      </c>
      <c r="J51" s="233"/>
      <c r="K51" s="177" t="s">
        <v>2</v>
      </c>
      <c r="L51" s="177" t="s">
        <v>3</v>
      </c>
      <c r="M51" s="177" t="s">
        <v>4</v>
      </c>
      <c r="N51" s="178" t="s">
        <v>5</v>
      </c>
    </row>
    <row r="52" spans="1:14" x14ac:dyDescent="0.25">
      <c r="A52" s="152" t="s">
        <v>164</v>
      </c>
      <c r="B52" s="134"/>
      <c r="C52" s="134"/>
      <c r="D52" s="134"/>
      <c r="E52" s="134"/>
      <c r="F52" s="134"/>
      <c r="G52" s="33"/>
      <c r="H52" s="134" t="s">
        <v>179</v>
      </c>
      <c r="I52" s="134"/>
      <c r="J52" s="134"/>
      <c r="K52" s="134"/>
      <c r="L52" s="134"/>
      <c r="M52" s="134"/>
      <c r="N52" s="151"/>
    </row>
    <row r="53" spans="1:14" x14ac:dyDescent="0.25">
      <c r="A53" s="179" t="s">
        <v>158</v>
      </c>
      <c r="C53" s="2" t="s">
        <v>160</v>
      </c>
      <c r="E53" s="143" t="s">
        <v>161</v>
      </c>
      <c r="G53" s="66"/>
      <c r="H53" s="68" t="s">
        <v>64</v>
      </c>
      <c r="I53" s="42"/>
      <c r="J53" s="43"/>
      <c r="K53" s="42"/>
      <c r="L53" s="42"/>
      <c r="M53" s="42"/>
      <c r="N53" s="180"/>
    </row>
    <row r="54" spans="1:14" x14ac:dyDescent="0.25">
      <c r="A54" s="181"/>
      <c r="C54" s="2" t="s">
        <v>159</v>
      </c>
      <c r="G54" s="67"/>
      <c r="H54" s="68" t="s">
        <v>65</v>
      </c>
      <c r="I54" s="42"/>
      <c r="J54" s="43"/>
      <c r="K54" s="42"/>
      <c r="L54" s="42"/>
      <c r="M54" s="42"/>
      <c r="N54" s="180"/>
    </row>
    <row r="55" spans="1:14" x14ac:dyDescent="0.25">
      <c r="A55" s="155" t="s">
        <v>64</v>
      </c>
      <c r="B55" s="42"/>
      <c r="C55" s="43"/>
      <c r="D55" s="42"/>
      <c r="E55" s="42"/>
      <c r="F55" s="42"/>
      <c r="G55" s="44"/>
      <c r="H55" s="68" t="s">
        <v>68</v>
      </c>
      <c r="I55" s="42"/>
      <c r="J55" s="43"/>
      <c r="K55" s="42"/>
      <c r="L55" s="42"/>
      <c r="M55" s="42"/>
      <c r="N55" s="180"/>
    </row>
    <row r="56" spans="1:14" x14ac:dyDescent="0.25">
      <c r="A56" s="155" t="s">
        <v>65</v>
      </c>
      <c r="B56" s="42"/>
      <c r="C56" s="43"/>
      <c r="D56" s="42"/>
      <c r="E56" s="42"/>
      <c r="F56" s="42"/>
      <c r="G56" s="44"/>
      <c r="H56" s="68" t="s">
        <v>70</v>
      </c>
      <c r="I56" s="42"/>
      <c r="J56" s="43"/>
      <c r="K56" s="42"/>
      <c r="L56" s="42"/>
      <c r="M56" s="42"/>
      <c r="N56" s="180"/>
    </row>
    <row r="57" spans="1:14" x14ac:dyDescent="0.25">
      <c r="A57" s="155" t="s">
        <v>68</v>
      </c>
      <c r="B57" s="42"/>
      <c r="C57" s="43"/>
      <c r="D57" s="42"/>
      <c r="E57" s="42"/>
      <c r="F57" s="42"/>
      <c r="G57" s="44"/>
      <c r="H57" s="134" t="s">
        <v>180</v>
      </c>
      <c r="I57" s="134"/>
      <c r="J57" s="134"/>
      <c r="K57" s="134"/>
      <c r="L57" s="134"/>
      <c r="M57" s="134"/>
      <c r="N57" s="151"/>
    </row>
    <row r="58" spans="1:14" x14ac:dyDescent="0.25">
      <c r="A58" s="155" t="s">
        <v>70</v>
      </c>
      <c r="B58" s="42"/>
      <c r="C58" s="43"/>
      <c r="D58" s="42"/>
      <c r="E58" s="42"/>
      <c r="F58" s="42"/>
      <c r="G58" s="44"/>
      <c r="H58" s="68" t="s">
        <v>64</v>
      </c>
      <c r="I58" s="42"/>
      <c r="J58" s="43"/>
      <c r="K58" s="42"/>
      <c r="L58" s="42"/>
      <c r="M58" s="42"/>
      <c r="N58" s="180"/>
    </row>
    <row r="59" spans="1:14" x14ac:dyDescent="0.25">
      <c r="A59" s="155" t="s">
        <v>74</v>
      </c>
      <c r="B59" s="42"/>
      <c r="C59" s="43"/>
      <c r="D59" s="42"/>
      <c r="E59" s="42"/>
      <c r="F59" s="42"/>
      <c r="G59" s="44"/>
      <c r="H59" s="68" t="s">
        <v>65</v>
      </c>
      <c r="I59" s="42"/>
      <c r="J59" s="43"/>
      <c r="K59" s="42"/>
      <c r="L59" s="42"/>
      <c r="M59" s="42"/>
      <c r="N59" s="180"/>
    </row>
    <row r="60" spans="1:14" x14ac:dyDescent="0.25">
      <c r="A60" s="155" t="s">
        <v>76</v>
      </c>
      <c r="B60" s="42"/>
      <c r="C60" s="43"/>
      <c r="D60" s="42"/>
      <c r="E60" s="42"/>
      <c r="F60" s="42"/>
      <c r="G60" s="44"/>
      <c r="H60" s="68" t="s">
        <v>68</v>
      </c>
      <c r="I60" s="42"/>
      <c r="J60" s="43"/>
      <c r="K60" s="42"/>
      <c r="L60" s="42"/>
      <c r="M60" s="42"/>
      <c r="N60" s="180"/>
    </row>
    <row r="61" spans="1:14" x14ac:dyDescent="0.25">
      <c r="A61" s="155" t="s">
        <v>77</v>
      </c>
      <c r="B61" s="42"/>
      <c r="C61" s="43"/>
      <c r="D61" s="42"/>
      <c r="E61" s="42"/>
      <c r="F61" s="42"/>
      <c r="G61" s="44"/>
      <c r="H61" s="68" t="s">
        <v>70</v>
      </c>
      <c r="I61" s="42"/>
      <c r="J61" s="43"/>
      <c r="K61" s="42"/>
      <c r="L61" s="42"/>
      <c r="M61" s="42"/>
      <c r="N61" s="180"/>
    </row>
    <row r="62" spans="1:14" x14ac:dyDescent="0.25">
      <c r="A62" s="182" t="s">
        <v>78</v>
      </c>
      <c r="B62" s="46"/>
      <c r="C62" s="47"/>
      <c r="D62" s="46"/>
      <c r="E62" s="46"/>
      <c r="F62" s="46"/>
      <c r="G62" s="48"/>
      <c r="H62" s="68" t="s">
        <v>74</v>
      </c>
      <c r="I62" s="42"/>
      <c r="J62" s="43"/>
      <c r="K62" s="42"/>
      <c r="L62" s="42"/>
      <c r="M62" s="42"/>
      <c r="N62" s="180"/>
    </row>
    <row r="63" spans="1:14" x14ac:dyDescent="0.25">
      <c r="A63" s="166" t="s">
        <v>162</v>
      </c>
      <c r="B63" s="37"/>
      <c r="C63" s="38"/>
      <c r="D63" s="37"/>
      <c r="E63" s="37"/>
      <c r="F63" s="37"/>
      <c r="G63" s="39"/>
      <c r="H63" s="45" t="s">
        <v>76</v>
      </c>
      <c r="I63" s="46"/>
      <c r="J63" s="47"/>
      <c r="K63" s="46"/>
      <c r="L63" s="46"/>
      <c r="M63" s="46"/>
      <c r="N63" s="183"/>
    </row>
    <row r="64" spans="1:14" x14ac:dyDescent="0.25">
      <c r="A64" s="181" t="s">
        <v>163</v>
      </c>
      <c r="G64" s="9"/>
      <c r="H64" s="15"/>
      <c r="I64" s="2"/>
      <c r="N64" s="156"/>
    </row>
    <row r="65" spans="1:14" x14ac:dyDescent="0.25">
      <c r="A65" s="152" t="s">
        <v>165</v>
      </c>
      <c r="B65" s="134"/>
      <c r="C65" s="134"/>
      <c r="D65" s="134"/>
      <c r="E65" s="134"/>
      <c r="F65" s="134"/>
      <c r="G65" s="33"/>
      <c r="H65" s="15"/>
      <c r="I65" s="2" t="s">
        <v>174</v>
      </c>
      <c r="N65" s="156"/>
    </row>
    <row r="66" spans="1:14" x14ac:dyDescent="0.25">
      <c r="A66" s="155" t="s">
        <v>64</v>
      </c>
      <c r="B66" s="42"/>
      <c r="C66" s="43"/>
      <c r="D66" s="42"/>
      <c r="E66" s="42"/>
      <c r="F66" s="42"/>
      <c r="G66" s="44"/>
      <c r="H66" s="15"/>
      <c r="I66" s="2" t="s">
        <v>173</v>
      </c>
      <c r="N66" s="156"/>
    </row>
    <row r="67" spans="1:14" x14ac:dyDescent="0.25">
      <c r="A67" s="182" t="s">
        <v>65</v>
      </c>
      <c r="B67" s="46"/>
      <c r="C67" s="47"/>
      <c r="D67" s="46"/>
      <c r="E67" s="46"/>
      <c r="F67" s="46"/>
      <c r="G67" s="48"/>
      <c r="H67" s="15"/>
      <c r="I67" s="2" t="s">
        <v>175</v>
      </c>
      <c r="N67" s="156"/>
    </row>
    <row r="68" spans="1:14" x14ac:dyDescent="0.25">
      <c r="A68" s="184"/>
      <c r="I68" s="2" t="s">
        <v>176</v>
      </c>
      <c r="N68" s="156"/>
    </row>
    <row r="69" spans="1:14" x14ac:dyDescent="0.25">
      <c r="A69" s="184"/>
      <c r="B69" s="21" t="s">
        <v>166</v>
      </c>
      <c r="I69" s="2" t="s">
        <v>177</v>
      </c>
      <c r="N69" s="156"/>
    </row>
    <row r="70" spans="1:14" x14ac:dyDescent="0.25">
      <c r="A70" s="184"/>
      <c r="B70" s="21" t="s">
        <v>167</v>
      </c>
      <c r="I70" s="2" t="s">
        <v>178</v>
      </c>
      <c r="N70" s="156"/>
    </row>
    <row r="71" spans="1:14" x14ac:dyDescent="0.25">
      <c r="A71" s="184"/>
      <c r="I71" s="2"/>
      <c r="N71" s="156"/>
    </row>
    <row r="72" spans="1:14" x14ac:dyDescent="0.25">
      <c r="A72" s="184"/>
      <c r="B72" s="2" t="s">
        <v>169</v>
      </c>
      <c r="C72" s="143"/>
      <c r="G72" s="185"/>
      <c r="I72" s="2" t="s">
        <v>172</v>
      </c>
      <c r="N72" s="156"/>
    </row>
    <row r="73" spans="1:14" x14ac:dyDescent="0.25">
      <c r="A73" s="184"/>
      <c r="B73" s="2"/>
      <c r="C73" s="143"/>
      <c r="G73" s="185"/>
      <c r="I73" s="2" t="s">
        <v>171</v>
      </c>
      <c r="N73" s="156"/>
    </row>
    <row r="74" spans="1:14" x14ac:dyDescent="0.25">
      <c r="A74" s="184"/>
      <c r="B74" s="2" t="s">
        <v>168</v>
      </c>
      <c r="C74" s="143"/>
      <c r="G74" s="185"/>
      <c r="I74" s="2" t="s">
        <v>170</v>
      </c>
      <c r="N74" s="156"/>
    </row>
    <row r="75" spans="1:14" x14ac:dyDescent="0.25">
      <c r="A75" s="186"/>
      <c r="B75" s="20"/>
      <c r="C75" s="71"/>
      <c r="D75" s="11"/>
      <c r="E75" s="11"/>
      <c r="F75" s="11"/>
      <c r="G75" s="103"/>
      <c r="H75" s="11"/>
      <c r="I75" s="20"/>
      <c r="J75" s="20"/>
      <c r="K75" s="11"/>
      <c r="L75" s="11"/>
      <c r="M75" s="11"/>
      <c r="N75" s="157"/>
    </row>
    <row r="76" spans="1:14" x14ac:dyDescent="0.25">
      <c r="A76" s="236" t="s">
        <v>182</v>
      </c>
      <c r="B76" s="237"/>
      <c r="C76" s="237"/>
      <c r="D76" s="237"/>
      <c r="E76" s="237"/>
      <c r="F76" s="187" t="str">
        <f>G5</f>
        <v xml:space="preserve">                                                               </v>
      </c>
      <c r="H76" s="237" t="s">
        <v>9</v>
      </c>
      <c r="I76" s="237"/>
      <c r="J76" s="237"/>
      <c r="K76" s="237"/>
      <c r="L76" s="234" t="str">
        <f>L5</f>
        <v xml:space="preserve">                                                               </v>
      </c>
      <c r="M76" s="234"/>
      <c r="N76" s="235"/>
    </row>
    <row r="77" spans="1:14" ht="15" customHeight="1" x14ac:dyDescent="0.25">
      <c r="A77" s="179" t="s">
        <v>183</v>
      </c>
      <c r="H77" s="239" t="s">
        <v>239</v>
      </c>
      <c r="I77" s="214" t="s">
        <v>186</v>
      </c>
      <c r="J77" s="215"/>
      <c r="N77" s="157"/>
    </row>
    <row r="78" spans="1:14" s="23" customFormat="1" ht="15.95" customHeight="1" x14ac:dyDescent="0.25">
      <c r="A78" s="188"/>
      <c r="B78" s="231" t="s">
        <v>1</v>
      </c>
      <c r="C78" s="232"/>
      <c r="D78" s="25" t="s">
        <v>2</v>
      </c>
      <c r="E78" s="25" t="s">
        <v>3</v>
      </c>
      <c r="F78" s="25" t="s">
        <v>184</v>
      </c>
      <c r="G78" s="136" t="s">
        <v>185</v>
      </c>
      <c r="H78" s="240"/>
      <c r="I78" s="216"/>
      <c r="J78" s="217"/>
      <c r="K78" s="228" t="s">
        <v>187</v>
      </c>
      <c r="L78" s="229"/>
      <c r="M78" s="229"/>
      <c r="N78" s="230"/>
    </row>
    <row r="79" spans="1:14" s="23" customFormat="1" ht="15.95" customHeight="1" x14ac:dyDescent="0.25">
      <c r="A79" s="189" t="s">
        <v>89</v>
      </c>
      <c r="B79" s="82"/>
      <c r="C79" s="83"/>
      <c r="D79" s="82"/>
      <c r="E79" s="82"/>
      <c r="F79" s="82"/>
      <c r="G79" s="82"/>
      <c r="H79" s="82"/>
      <c r="I79" s="82"/>
      <c r="J79" s="83"/>
      <c r="K79" s="61" t="s">
        <v>208</v>
      </c>
      <c r="L79" s="109"/>
      <c r="M79" s="109"/>
      <c r="N79" s="190"/>
    </row>
    <row r="80" spans="1:14" s="23" customFormat="1" ht="15.95" customHeight="1" x14ac:dyDescent="0.25">
      <c r="A80" s="191" t="s">
        <v>74</v>
      </c>
      <c r="B80" s="78" t="s">
        <v>121</v>
      </c>
      <c r="C80" s="81">
        <v>211</v>
      </c>
      <c r="D80" s="78">
        <v>3</v>
      </c>
      <c r="E80" s="78" t="str">
        <f t="shared" ref="E80:E86" si="0">IF(E30="","",E30)</f>
        <v/>
      </c>
      <c r="F80" s="78" t="str">
        <f>IF(E80="","",IF(E80="A",4,IF(E80="B+",3.5,IF(E80="B",3,IF(E80="C+",2.5, IF(E80="C",2,IF(E80="D+",1.5,IF(E80="D",1,IF(E80="S","S",IF(E80="ACC","ACC","Error"))))))))))</f>
        <v/>
      </c>
      <c r="G80" s="78" t="str">
        <f>IF(E80="","",D80)</f>
        <v/>
      </c>
      <c r="H80" s="78" t="str">
        <f t="shared" ref="H80:H84" si="1">IF(E80="","",IF(E80="S",0,IF(E80="ACC",0,D80)))</f>
        <v/>
      </c>
      <c r="I80" s="104" t="str">
        <f t="shared" ref="I80:I86" si="2">IFERROR(F80*G80,"")</f>
        <v/>
      </c>
      <c r="J80" s="105"/>
      <c r="K80" s="57" t="s">
        <v>189</v>
      </c>
      <c r="N80" s="168"/>
    </row>
    <row r="81" spans="1:14" s="23" customFormat="1" ht="15.95" customHeight="1" x14ac:dyDescent="0.25">
      <c r="A81" s="191" t="s">
        <v>76</v>
      </c>
      <c r="B81" s="78" t="s">
        <v>121</v>
      </c>
      <c r="C81" s="81">
        <v>212</v>
      </c>
      <c r="D81" s="78">
        <v>3</v>
      </c>
      <c r="E81" s="78" t="str">
        <f t="shared" si="0"/>
        <v/>
      </c>
      <c r="F81" s="78" t="str">
        <f t="shared" ref="F81:F86" si="3">IF(E81="","",IF(E81="A",4,IF(E81="B+",3.5,IF(E81="B",3,IF(E81="C+",2.5, IF(E81="C",2,IF(E81="D+",1.5,IF(E81="D",1,IF(E81="S","S",IF(E81="ACC","ACC","Error"))))))))))</f>
        <v/>
      </c>
      <c r="G81" s="78" t="str">
        <f t="shared" ref="G81:G85" si="4">IF(E81="","",D81)</f>
        <v/>
      </c>
      <c r="H81" s="78" t="str">
        <f t="shared" si="1"/>
        <v/>
      </c>
      <c r="I81" s="104" t="str">
        <f t="shared" si="2"/>
        <v/>
      </c>
      <c r="J81" s="105"/>
      <c r="K81" s="32" t="s">
        <v>190</v>
      </c>
      <c r="N81" s="145" t="str">
        <f>IF(N98="","**  ไม่ผ่านเงื่อนไขข้อ ก.  **",IF(N98&gt;=2,"ผ่านเงื่อนไขข้อ ก.","**  ไม่ผ่านเงื่อนไขข้อ ก.  **"))</f>
        <v>**  ไม่ผ่านเงื่อนไขข้อ ก.  **</v>
      </c>
    </row>
    <row r="82" spans="1:14" s="23" customFormat="1" ht="15.95" customHeight="1" x14ac:dyDescent="0.25">
      <c r="A82" s="191" t="s">
        <v>77</v>
      </c>
      <c r="B82" s="78" t="s">
        <v>121</v>
      </c>
      <c r="C82" s="81">
        <v>215</v>
      </c>
      <c r="D82" s="78">
        <v>3</v>
      </c>
      <c r="E82" s="78" t="str">
        <f t="shared" si="0"/>
        <v/>
      </c>
      <c r="F82" s="78" t="str">
        <f t="shared" si="3"/>
        <v/>
      </c>
      <c r="G82" s="78" t="str">
        <f t="shared" si="4"/>
        <v/>
      </c>
      <c r="H82" s="78" t="str">
        <f t="shared" si="1"/>
        <v/>
      </c>
      <c r="I82" s="104" t="str">
        <f t="shared" si="2"/>
        <v/>
      </c>
      <c r="J82" s="105"/>
      <c r="K82" s="32" t="s">
        <v>191</v>
      </c>
      <c r="N82" s="145" t="str">
        <f>IF(N110="","**  ไม่ผ่านเงื่อนไขข้อ ก.  **",IF(N110&gt;=2,"ผ่านเงื่อนไขข้อ ก.","**  ไม่ผ่านเงื่อนไขข้อ ก.  **"))</f>
        <v>**  ไม่ผ่านเงื่อนไขข้อ ก.  **</v>
      </c>
    </row>
    <row r="83" spans="1:14" s="23" customFormat="1" ht="15.95" customHeight="1" x14ac:dyDescent="0.25">
      <c r="A83" s="191" t="s">
        <v>78</v>
      </c>
      <c r="B83" s="78" t="s">
        <v>121</v>
      </c>
      <c r="C83" s="81">
        <v>311</v>
      </c>
      <c r="D83" s="78">
        <v>4</v>
      </c>
      <c r="E83" s="78" t="str">
        <f t="shared" si="0"/>
        <v/>
      </c>
      <c r="F83" s="78" t="str">
        <f t="shared" si="3"/>
        <v/>
      </c>
      <c r="G83" s="78" t="str">
        <f t="shared" si="4"/>
        <v/>
      </c>
      <c r="H83" s="78" t="str">
        <f t="shared" si="1"/>
        <v/>
      </c>
      <c r="I83" s="104" t="str">
        <f t="shared" si="2"/>
        <v/>
      </c>
      <c r="J83" s="105"/>
      <c r="K83" s="57" t="s">
        <v>209</v>
      </c>
      <c r="N83" s="168"/>
    </row>
    <row r="84" spans="1:14" s="23" customFormat="1" ht="15.95" customHeight="1" x14ac:dyDescent="0.25">
      <c r="A84" s="191" t="s">
        <v>79</v>
      </c>
      <c r="B84" s="78" t="s">
        <v>121</v>
      </c>
      <c r="C84" s="81">
        <v>312</v>
      </c>
      <c r="D84" s="78">
        <v>4</v>
      </c>
      <c r="E84" s="78" t="str">
        <f t="shared" si="0"/>
        <v/>
      </c>
      <c r="F84" s="78" t="str">
        <f t="shared" si="3"/>
        <v/>
      </c>
      <c r="G84" s="78" t="str">
        <f t="shared" si="4"/>
        <v/>
      </c>
      <c r="H84" s="78" t="str">
        <f t="shared" si="1"/>
        <v/>
      </c>
      <c r="I84" s="104" t="str">
        <f t="shared" si="2"/>
        <v/>
      </c>
      <c r="J84" s="105"/>
      <c r="K84" s="108"/>
      <c r="N84" s="145" t="str">
        <f>IF(F83="","**  ไม่ผ่านเงื่อนไขข้อ ข.  **",IF(F84="","**. ไม่ผ่านเงื่อนไขข้อ ข.  **",IF(IF(F83&gt;=2,1,0)+IF(F84&gt;=2,1,0)&gt;=1,"ผ่านเงื่อนไขข้อ ข.","**  ไม่ผ่านเงื่อนไขข้อ ข.  **")))</f>
        <v>**  ไม่ผ่านเงื่อนไขข้อ ข.  **</v>
      </c>
    </row>
    <row r="85" spans="1:14" s="23" customFormat="1" ht="15.95" customHeight="1" x14ac:dyDescent="0.25">
      <c r="A85" s="191" t="s">
        <v>80</v>
      </c>
      <c r="B85" s="78" t="s">
        <v>121</v>
      </c>
      <c r="C85" s="81">
        <f>IF(C35="","",C35)</f>
        <v>320</v>
      </c>
      <c r="D85" s="78">
        <v>3</v>
      </c>
      <c r="E85" s="78" t="str">
        <f t="shared" si="0"/>
        <v/>
      </c>
      <c r="F85" s="78" t="str">
        <f t="shared" si="3"/>
        <v/>
      </c>
      <c r="G85" s="78" t="str">
        <f t="shared" si="4"/>
        <v/>
      </c>
      <c r="H85" s="78" t="str">
        <f>IF(E85="","",IF(E85="S",0,IF(E85="ACC",0,D85)))</f>
        <v/>
      </c>
      <c r="I85" s="104" t="str">
        <f t="shared" si="2"/>
        <v/>
      </c>
      <c r="J85" s="105"/>
      <c r="K85" s="57" t="s">
        <v>210</v>
      </c>
      <c r="N85" s="168"/>
    </row>
    <row r="86" spans="1:14" s="23" customFormat="1" ht="15.95" customHeight="1" x14ac:dyDescent="0.25">
      <c r="A86" s="191" t="s">
        <v>84</v>
      </c>
      <c r="B86" s="78" t="s">
        <v>121</v>
      </c>
      <c r="C86" s="81">
        <f>IF(C36="","",C36)</f>
        <v>325</v>
      </c>
      <c r="D86" s="78">
        <v>3</v>
      </c>
      <c r="E86" s="78" t="str">
        <f t="shared" si="0"/>
        <v/>
      </c>
      <c r="F86" s="78" t="str">
        <f t="shared" si="3"/>
        <v/>
      </c>
      <c r="G86" s="78" t="str">
        <f>IF(E86="","",D86)</f>
        <v/>
      </c>
      <c r="H86" s="78" t="str">
        <f>IF(E86="","",IF(E86="S",0,IF(E86="ACC",0,D86)))</f>
        <v/>
      </c>
      <c r="I86" s="104" t="str">
        <f t="shared" si="2"/>
        <v/>
      </c>
      <c r="J86" s="105"/>
      <c r="K86" s="108"/>
      <c r="N86" s="145" t="str">
        <f>IF(SUM(D90:D96)=21,"จดทะเบียนผ่านเงื่อนไขข้อ ค.","**  จดทะเบียนไม่ผ่านเงื่อนไขข้อ ค.  **")</f>
        <v>**  จดทะเบียนไม่ผ่านเงื่อนไขข้อ ค.  **</v>
      </c>
    </row>
    <row r="87" spans="1:14" s="23" customFormat="1" ht="15.95" customHeight="1" x14ac:dyDescent="0.25">
      <c r="A87" s="192" t="s">
        <v>85</v>
      </c>
      <c r="B87" s="193"/>
      <c r="C87" s="194"/>
      <c r="D87" s="193"/>
      <c r="E87" s="193"/>
      <c r="F87" s="193"/>
      <c r="G87" s="193"/>
      <c r="H87" s="193"/>
      <c r="I87" s="193"/>
      <c r="J87" s="194"/>
      <c r="K87" s="57" t="s">
        <v>211</v>
      </c>
      <c r="N87" s="168"/>
    </row>
    <row r="88" spans="1:14" s="23" customFormat="1" ht="15.95" customHeight="1" x14ac:dyDescent="0.25">
      <c r="A88" s="191" t="s">
        <v>90</v>
      </c>
      <c r="B88" s="78" t="s">
        <v>121</v>
      </c>
      <c r="C88" s="81" t="str">
        <f>IF(C38="","",C38)</f>
        <v/>
      </c>
      <c r="D88" s="78">
        <v>3</v>
      </c>
      <c r="E88" s="78" t="str">
        <f>IF(E38="","",E38)</f>
        <v/>
      </c>
      <c r="F88" s="78" t="str">
        <f>IF(E88="","",IF(E88="A",4,IF(E88="B+",3.5,IF(E88="B",3,IF(E88="C+",2.5, IF(E88="C",2,IF(E88="D+",1.5,IF(E88="D",1,IF(E88="S","S",IF(E88="ACC","ACC","Error"))))))))))</f>
        <v/>
      </c>
      <c r="G88" s="78" t="str">
        <f>IF(E88="","",D88)</f>
        <v/>
      </c>
      <c r="H88" s="78" t="str">
        <f>IF(E88="","",IF(E88="S",0,IF(E88="ACC",0,D88)))</f>
        <v/>
      </c>
      <c r="I88" s="104" t="str">
        <f>IFERROR(F88*G88,"")</f>
        <v/>
      </c>
      <c r="J88" s="105"/>
      <c r="K88" s="108"/>
      <c r="N88" s="145" t="str">
        <f>IF(SUM(D98:D100)=9,"จดทะเบียนผ่านเงื่อนไขข้อ ค.","**  จดทะเบียนไม่ผ่านเงื่อนไขข้อ ค.  **")</f>
        <v>**  จดทะเบียนไม่ผ่านเงื่อนไขข้อ ค.  **</v>
      </c>
    </row>
    <row r="89" spans="1:14" s="23" customFormat="1" ht="15.95" customHeight="1" x14ac:dyDescent="0.25">
      <c r="A89" s="192" t="s">
        <v>87</v>
      </c>
      <c r="B89" s="193"/>
      <c r="C89" s="194"/>
      <c r="D89" s="193"/>
      <c r="E89" s="193"/>
      <c r="F89" s="193"/>
      <c r="G89" s="193"/>
      <c r="H89" s="193"/>
      <c r="I89" s="193"/>
      <c r="J89" s="194"/>
      <c r="K89" s="57" t="s">
        <v>212</v>
      </c>
      <c r="N89" s="168"/>
    </row>
    <row r="90" spans="1:14" s="23" customFormat="1" ht="15.95" customHeight="1" x14ac:dyDescent="0.25">
      <c r="A90" s="191" t="s">
        <v>91</v>
      </c>
      <c r="B90" s="78" t="s">
        <v>121</v>
      </c>
      <c r="C90" s="81" t="str">
        <f t="shared" ref="C90:C96" si="5">IF(J24="","",J24)</f>
        <v/>
      </c>
      <c r="D90" s="78" t="str">
        <f t="shared" ref="D90:D96" si="6">IF(C90="","",IF(LEFT(C90)&gt;="4",K24,""))</f>
        <v/>
      </c>
      <c r="E90" s="78" t="str">
        <f t="shared" ref="E90:E96" si="7">IF(L24="","",L24)</f>
        <v/>
      </c>
      <c r="F90" s="78" t="str">
        <f>IF(E90="","",IF(E90="A",4,IF(E90="B+",3.5,IF(E90="B",3,IF(E90="C+",2.5, IF(E90="C",2,IF(E90="D+",1.5,IF(E90="D",1,IF(E90="S","S",IF(E90="ACC","ACC","Error"))))))))))</f>
        <v/>
      </c>
      <c r="G90" s="78" t="str">
        <f>IF(E90="","",D90)</f>
        <v/>
      </c>
      <c r="H90" s="78" t="str">
        <f t="shared" ref="H90:H96" si="8">IF(E90="","",IF(E90="S",0,IF(E90="ACC",0,D90)))</f>
        <v/>
      </c>
      <c r="I90" s="104" t="str">
        <f t="shared" ref="I90:I96" si="9">IFERROR(F90*G90,"")</f>
        <v/>
      </c>
      <c r="J90" s="105"/>
      <c r="K90" s="58" t="s">
        <v>192</v>
      </c>
      <c r="L90" s="27"/>
      <c r="M90" s="27" t="str">
        <f>IF(C102="","",B102&amp;C102)</f>
        <v/>
      </c>
      <c r="N90" s="195" t="str">
        <f>IF(M90="","**  ไม่ผ่านเงื่อนไขข้อ จ.  **",VLOOKUP(M90,เงื่อนไข!H3:I13,2,FALSE))</f>
        <v>**  ไม่ผ่านเงื่อนไขข้อ จ.  **</v>
      </c>
    </row>
    <row r="91" spans="1:14" s="23" customFormat="1" ht="15.95" customHeight="1" x14ac:dyDescent="0.25">
      <c r="A91" s="191" t="s">
        <v>92</v>
      </c>
      <c r="B91" s="78" t="s">
        <v>121</v>
      </c>
      <c r="C91" s="81" t="str">
        <f t="shared" si="5"/>
        <v/>
      </c>
      <c r="D91" s="78" t="str">
        <f t="shared" si="6"/>
        <v/>
      </c>
      <c r="E91" s="78" t="str">
        <f t="shared" si="7"/>
        <v/>
      </c>
      <c r="F91" s="78" t="str">
        <f t="shared" ref="F91:F92" si="10">IF(E91="","",IF(E91="A",4,IF(E91="B+",3.5,IF(E91="B",3,IF(E91="C+",2.5, IF(E91="C",2,IF(E91="D+",1.5,IF(E91="D",1,IF(E91="S","S",IF(E91="ACC","ACC","Error"))))))))))</f>
        <v/>
      </c>
      <c r="G91" s="78" t="str">
        <f t="shared" ref="G91:G102" si="11">IF(E91="","",D91)</f>
        <v/>
      </c>
      <c r="H91" s="78" t="str">
        <f t="shared" si="8"/>
        <v/>
      </c>
      <c r="I91" s="104" t="str">
        <f t="shared" si="9"/>
        <v/>
      </c>
      <c r="J91" s="105"/>
      <c r="K91" s="32"/>
      <c r="N91" s="168"/>
    </row>
    <row r="92" spans="1:14" s="23" customFormat="1" ht="15.95" customHeight="1" x14ac:dyDescent="0.25">
      <c r="A92" s="191" t="s">
        <v>93</v>
      </c>
      <c r="B92" s="78" t="s">
        <v>121</v>
      </c>
      <c r="C92" s="81" t="str">
        <f t="shared" si="5"/>
        <v/>
      </c>
      <c r="D92" s="78" t="str">
        <f t="shared" si="6"/>
        <v/>
      </c>
      <c r="E92" s="78" t="str">
        <f t="shared" si="7"/>
        <v/>
      </c>
      <c r="F92" s="78" t="str">
        <f t="shared" si="10"/>
        <v/>
      </c>
      <c r="G92" s="78" t="str">
        <f t="shared" si="11"/>
        <v/>
      </c>
      <c r="H92" s="78" t="str">
        <f t="shared" si="8"/>
        <v/>
      </c>
      <c r="I92" s="104" t="str">
        <f t="shared" si="9"/>
        <v/>
      </c>
      <c r="J92" s="105"/>
      <c r="K92" s="32"/>
      <c r="N92" s="168"/>
    </row>
    <row r="93" spans="1:14" s="23" customFormat="1" ht="15.95" customHeight="1" x14ac:dyDescent="0.25">
      <c r="A93" s="191" t="s">
        <v>94</v>
      </c>
      <c r="B93" s="78" t="s">
        <v>121</v>
      </c>
      <c r="C93" s="81" t="str">
        <f t="shared" si="5"/>
        <v/>
      </c>
      <c r="D93" s="78" t="str">
        <f t="shared" si="6"/>
        <v/>
      </c>
      <c r="E93" s="78" t="str">
        <f t="shared" si="7"/>
        <v/>
      </c>
      <c r="F93" s="78" t="str">
        <f>IF(E93="","",IF(E93="A",4,IF(E93="B+",3.5,IF(E93="B",3,IF(E93="C+",2.5, IF(E93="C",2,IF(E93="D+",1.5,IF(E93="D",1,IF(E93="S","S",IF(E93="ACC","ACC","Error"))))))))))</f>
        <v/>
      </c>
      <c r="G93" s="78" t="str">
        <f t="shared" si="11"/>
        <v/>
      </c>
      <c r="H93" s="78" t="str">
        <f t="shared" si="8"/>
        <v/>
      </c>
      <c r="I93" s="104" t="str">
        <f t="shared" si="9"/>
        <v/>
      </c>
      <c r="J93" s="105"/>
      <c r="K93" s="228" t="s">
        <v>193</v>
      </c>
      <c r="L93" s="229"/>
      <c r="M93" s="229"/>
      <c r="N93" s="230"/>
    </row>
    <row r="94" spans="1:14" s="23" customFormat="1" ht="15.95" customHeight="1" x14ac:dyDescent="0.25">
      <c r="A94" s="191" t="s">
        <v>95</v>
      </c>
      <c r="B94" s="78" t="s">
        <v>121</v>
      </c>
      <c r="C94" s="81" t="str">
        <f t="shared" si="5"/>
        <v/>
      </c>
      <c r="D94" s="78" t="str">
        <f t="shared" si="6"/>
        <v/>
      </c>
      <c r="E94" s="78" t="str">
        <f t="shared" si="7"/>
        <v/>
      </c>
      <c r="F94" s="78" t="str">
        <f>IF(E94="","",IF(E94="A",4,IF(E94="B+",3.5,IF(E94="B",3,IF(E94="C+",2.5, IF(E94="C",2,IF(E94="D+",1.5,IF(E94="D",1,IF(E94="S","S",IF(E94="ACC","ACC","Error"))))))))))</f>
        <v/>
      </c>
      <c r="G94" s="78" t="str">
        <f t="shared" si="11"/>
        <v/>
      </c>
      <c r="H94" s="78" t="str">
        <f t="shared" si="8"/>
        <v/>
      </c>
      <c r="I94" s="104" t="str">
        <f t="shared" si="9"/>
        <v/>
      </c>
      <c r="J94" s="105"/>
      <c r="K94" s="86" t="s">
        <v>194</v>
      </c>
      <c r="L94" s="92"/>
      <c r="M94" s="92"/>
      <c r="N94" s="196">
        <v>59</v>
      </c>
    </row>
    <row r="95" spans="1:14" s="23" customFormat="1" ht="15.95" customHeight="1" x14ac:dyDescent="0.25">
      <c r="A95" s="191" t="s">
        <v>96</v>
      </c>
      <c r="B95" s="78" t="s">
        <v>121</v>
      </c>
      <c r="C95" s="81" t="str">
        <f t="shared" si="5"/>
        <v/>
      </c>
      <c r="D95" s="78" t="str">
        <f t="shared" si="6"/>
        <v/>
      </c>
      <c r="E95" s="78" t="str">
        <f t="shared" si="7"/>
        <v/>
      </c>
      <c r="F95" s="78" t="str">
        <f>IF(E95="","",IF(E95="A",4,IF(E95="B+",3.5,IF(E95="B",3,IF(E95="C+",2.5, IF(E95="C",2,IF(E95="D+",1.5,IF(E95="D",1,IF(E95="S","S",IF(E95="ACC","ACC","Error"))))))))))</f>
        <v/>
      </c>
      <c r="G95" s="78" t="str">
        <f t="shared" si="11"/>
        <v/>
      </c>
      <c r="H95" s="78" t="str">
        <f t="shared" si="8"/>
        <v/>
      </c>
      <c r="I95" s="104" t="str">
        <f t="shared" si="9"/>
        <v/>
      </c>
      <c r="J95" s="105"/>
      <c r="K95" s="90" t="s">
        <v>195</v>
      </c>
      <c r="L95" s="93"/>
      <c r="M95" s="93"/>
      <c r="N95" s="197">
        <f>G103</f>
        <v>0</v>
      </c>
    </row>
    <row r="96" spans="1:14" s="23" customFormat="1" ht="15.95" customHeight="1" x14ac:dyDescent="0.25">
      <c r="A96" s="191" t="s">
        <v>97</v>
      </c>
      <c r="B96" s="78" t="s">
        <v>121</v>
      </c>
      <c r="C96" s="81" t="str">
        <f t="shared" si="5"/>
        <v/>
      </c>
      <c r="D96" s="78" t="str">
        <f t="shared" si="6"/>
        <v/>
      </c>
      <c r="E96" s="78" t="str">
        <f t="shared" si="7"/>
        <v/>
      </c>
      <c r="F96" s="78" t="str">
        <f>IF(E96="","",IF(E96="A",4,IF(E96="B+",3.5,IF(E96="B",3,IF(E96="C+",2.5, IF(E96="C",2,IF(E96="D+",1.5,IF(E96="D",1,IF(E96="S","S",IF(E96="ACC","ACC","Error"))))))))))</f>
        <v/>
      </c>
      <c r="G96" s="78" t="str">
        <f t="shared" si="11"/>
        <v/>
      </c>
      <c r="H96" s="78" t="str">
        <f t="shared" si="8"/>
        <v/>
      </c>
      <c r="I96" s="104" t="str">
        <f t="shared" si="9"/>
        <v/>
      </c>
      <c r="J96" s="105"/>
      <c r="K96" s="88" t="s">
        <v>196</v>
      </c>
      <c r="L96" s="94"/>
      <c r="M96" s="94"/>
      <c r="N96" s="198">
        <f>H103</f>
        <v>0</v>
      </c>
    </row>
    <row r="97" spans="1:14" s="23" customFormat="1" ht="15.95" customHeight="1" x14ac:dyDescent="0.25">
      <c r="A97" s="192" t="s">
        <v>98</v>
      </c>
      <c r="B97" s="193"/>
      <c r="C97" s="194"/>
      <c r="D97" s="193"/>
      <c r="E97" s="193"/>
      <c r="F97" s="193"/>
      <c r="G97" s="193"/>
      <c r="H97" s="193"/>
      <c r="I97" s="193"/>
      <c r="J97" s="194"/>
      <c r="K97" s="90" t="s">
        <v>197</v>
      </c>
      <c r="L97" s="93"/>
      <c r="M97" s="93"/>
      <c r="N97" s="199">
        <f>I103</f>
        <v>0</v>
      </c>
    </row>
    <row r="98" spans="1:14" s="23" customFormat="1" ht="15.95" customHeight="1" x14ac:dyDescent="0.25">
      <c r="A98" s="191" t="s">
        <v>99</v>
      </c>
      <c r="B98" s="78" t="s">
        <v>121</v>
      </c>
      <c r="C98" s="81" t="str">
        <f>IF(J32="","",J32)</f>
        <v/>
      </c>
      <c r="D98" s="78" t="str">
        <f>IF(C98="","",IF(LEFT(C98)&gt;="3",K32,""))</f>
        <v/>
      </c>
      <c r="E98" s="78" t="str">
        <f>IF(L32="","",L32)</f>
        <v/>
      </c>
      <c r="F98" s="78" t="str">
        <f t="shared" ref="F98:F100" si="12">IF(E98="","",IF(E98="A",4,IF(E98="B+",3.5,IF(E98="B",3,IF(E98="C+",2.5, IF(E98="C",2,IF(E98="D+",1.5,IF(E98="D",1,IF(E98="S","S",IF(E98="ACC","ACC","Error"))))))))))</f>
        <v/>
      </c>
      <c r="G98" s="78" t="str">
        <f t="shared" si="11"/>
        <v/>
      </c>
      <c r="H98" s="78" t="str">
        <f t="shared" ref="H98:H100" si="13">IF(E98="","",IF(E98="S",0,IF(E98="ACC",0,D98)))</f>
        <v/>
      </c>
      <c r="I98" s="104" t="str">
        <f>IFERROR(F98*G98,"")</f>
        <v/>
      </c>
      <c r="J98" s="105"/>
      <c r="K98" s="89" t="s">
        <v>190</v>
      </c>
      <c r="L98" s="94"/>
      <c r="M98" s="94"/>
      <c r="N98" s="200" t="str">
        <f>IFERROR(N97/N96,"")</f>
        <v/>
      </c>
    </row>
    <row r="99" spans="1:14" s="23" customFormat="1" ht="15.95" customHeight="1" x14ac:dyDescent="0.25">
      <c r="A99" s="191" t="s">
        <v>100</v>
      </c>
      <c r="B99" s="78" t="s">
        <v>121</v>
      </c>
      <c r="C99" s="81" t="str">
        <f>IF(J33="","",J33)</f>
        <v/>
      </c>
      <c r="D99" s="78" t="str">
        <f>IF(C99="","",IF(LEFT(C99)&gt;="3",K33,""))</f>
        <v/>
      </c>
      <c r="E99" s="78" t="str">
        <f>IF(L33="","",L33)</f>
        <v/>
      </c>
      <c r="F99" s="78" t="str">
        <f t="shared" si="12"/>
        <v/>
      </c>
      <c r="G99" s="78" t="str">
        <f t="shared" si="11"/>
        <v/>
      </c>
      <c r="H99" s="78" t="str">
        <f t="shared" si="13"/>
        <v/>
      </c>
      <c r="I99" s="104" t="str">
        <f>IFERROR(F99*G99,"")</f>
        <v/>
      </c>
      <c r="J99" s="105"/>
      <c r="K99" s="95" t="s">
        <v>198</v>
      </c>
      <c r="L99" s="96"/>
      <c r="M99" s="96"/>
      <c r="N99" s="201">
        <f>IFERROR(N94-N95,"")</f>
        <v>59</v>
      </c>
    </row>
    <row r="100" spans="1:14" s="23" customFormat="1" ht="15.95" customHeight="1" x14ac:dyDescent="0.25">
      <c r="A100" s="191" t="s">
        <v>101</v>
      </c>
      <c r="B100" s="78" t="s">
        <v>121</v>
      </c>
      <c r="C100" s="81" t="str">
        <f>IF(J34="","",J34)</f>
        <v/>
      </c>
      <c r="D100" s="78" t="str">
        <f>IF(C100="","",IF(LEFT(C100)&gt;="3",K34,""))</f>
        <v/>
      </c>
      <c r="E100" s="78" t="str">
        <f>IF(L34="","",L34)</f>
        <v/>
      </c>
      <c r="F100" s="78" t="str">
        <f t="shared" si="12"/>
        <v/>
      </c>
      <c r="G100" s="78" t="str">
        <f t="shared" si="11"/>
        <v/>
      </c>
      <c r="H100" s="78" t="str">
        <f t="shared" si="13"/>
        <v/>
      </c>
      <c r="I100" s="104" t="str">
        <f>IFERROR(F100*G100,"")</f>
        <v/>
      </c>
      <c r="J100" s="105"/>
      <c r="K100" s="32"/>
      <c r="N100" s="168"/>
    </row>
    <row r="101" spans="1:14" s="23" customFormat="1" ht="15.95" customHeight="1" x14ac:dyDescent="0.25">
      <c r="A101" s="192" t="s">
        <v>102</v>
      </c>
      <c r="B101" s="193"/>
      <c r="C101" s="194"/>
      <c r="D101" s="193"/>
      <c r="E101" s="193"/>
      <c r="F101" s="193"/>
      <c r="G101" s="193"/>
      <c r="H101" s="193"/>
      <c r="I101" s="193"/>
      <c r="J101" s="194"/>
      <c r="K101" s="228" t="s">
        <v>199</v>
      </c>
      <c r="L101" s="229"/>
      <c r="M101" s="229"/>
      <c r="N101" s="230"/>
    </row>
    <row r="102" spans="1:14" s="23" customFormat="1" ht="15.95" customHeight="1" x14ac:dyDescent="0.25">
      <c r="A102" s="191" t="s">
        <v>103</v>
      </c>
      <c r="B102" s="78" t="s">
        <v>121</v>
      </c>
      <c r="C102" s="81" t="str">
        <f>IF(J36="","",J36)</f>
        <v/>
      </c>
      <c r="D102" s="78" t="str">
        <f>IF(C102="","",IF(LEFT(C102)&gt;="4",K36,""))</f>
        <v/>
      </c>
      <c r="E102" s="78" t="str">
        <f>IF(L36="","",L36)</f>
        <v/>
      </c>
      <c r="F102" s="78" t="str">
        <f>IF(E102="","",IF(E102="A",4,IF(E102="B+",3.5,IF(E102="B",3,IF(E102="C+",2.5, IF(E102="C",2,IF(E102="D+",1.5,IF(E102="D",1,IF(E102="S","S",IF(E102="ACC","ACC","Error"))))))))))</f>
        <v/>
      </c>
      <c r="G102" s="78" t="str">
        <f t="shared" si="11"/>
        <v/>
      </c>
      <c r="H102" s="78" t="str">
        <f>IF(E102="","",IF(E102="S",0,IF(E102="ACC",0,D102)))</f>
        <v/>
      </c>
      <c r="I102" s="104" t="str">
        <f>IFERROR(F102*G102,"")</f>
        <v/>
      </c>
      <c r="J102" s="105"/>
      <c r="K102" s="86" t="s">
        <v>200</v>
      </c>
      <c r="L102" s="92"/>
      <c r="M102" s="92"/>
      <c r="N102" s="196">
        <f>G111</f>
        <v>0</v>
      </c>
    </row>
    <row r="103" spans="1:14" s="23" customFormat="1" ht="15.95" customHeight="1" x14ac:dyDescent="0.25">
      <c r="A103" s="202"/>
      <c r="B103" s="79"/>
      <c r="C103" s="80"/>
      <c r="D103" s="79"/>
      <c r="E103" s="79"/>
      <c r="F103" s="79" t="s">
        <v>153</v>
      </c>
      <c r="G103" s="79">
        <f>SUM(G80:G86,G88,G90:G96,G98:G100,G102)</f>
        <v>0</v>
      </c>
      <c r="H103" s="79">
        <f>SUM(H80:H86,H88,H90:H96,H98:H100,H102)</f>
        <v>0</v>
      </c>
      <c r="I103" s="106">
        <f>SUM(I80:J86,I88,I90:J96,I98:J100,I102)</f>
        <v>0</v>
      </c>
      <c r="J103" s="107"/>
      <c r="K103" s="99" t="s">
        <v>201</v>
      </c>
      <c r="L103" s="100"/>
      <c r="M103" s="100"/>
      <c r="N103" s="203">
        <f>N102+N95</f>
        <v>0</v>
      </c>
    </row>
    <row r="104" spans="1:14" s="23" customFormat="1" ht="15.95" customHeight="1" x14ac:dyDescent="0.25">
      <c r="A104" s="189" t="s">
        <v>188</v>
      </c>
      <c r="B104" s="84"/>
      <c r="C104" s="85"/>
      <c r="D104" s="84"/>
      <c r="E104" s="84"/>
      <c r="F104" s="84"/>
      <c r="G104" s="84"/>
      <c r="H104" s="84"/>
      <c r="I104" s="84"/>
      <c r="J104" s="85"/>
      <c r="K104" s="91" t="s">
        <v>207</v>
      </c>
      <c r="N104" s="156"/>
    </row>
    <row r="105" spans="1:14" s="23" customFormat="1" ht="15.95" customHeight="1" x14ac:dyDescent="0.25">
      <c r="A105" s="191" t="s">
        <v>64</v>
      </c>
      <c r="B105" s="78" t="s">
        <v>121</v>
      </c>
      <c r="C105" s="81"/>
      <c r="D105" s="78" t="str">
        <f t="shared" ref="D105:D109" si="14">IF(C105="","",3)</f>
        <v/>
      </c>
      <c r="E105" s="78"/>
      <c r="F105" s="78" t="str">
        <f t="shared" ref="F105:F109" si="15">IF(E105="","",IF(E105="A",4,IF(E105="B+",3.5,IF(E105="B",3,IF(E105="C+",2.5, IF(E105="C",2,IF(E105="D+",1.5,IF(E105="D",1,IF(E105="S","S",IF(E105="ACC","ACC","Error"))))))))))</f>
        <v/>
      </c>
      <c r="G105" s="78" t="str">
        <f t="shared" ref="G105:G109" si="16">IF(E105="","",D105)</f>
        <v/>
      </c>
      <c r="H105" s="78" t="str">
        <f t="shared" ref="H105:H109" si="17">IF(E105="","",IF(E105="S",0,IF(E105="ACC",0,D105)))</f>
        <v/>
      </c>
      <c r="I105" s="104" t="str">
        <f t="shared" ref="I105:I110" si="18">IFERROR(F105*G105,"")</f>
        <v/>
      </c>
      <c r="J105" s="105"/>
      <c r="K105" s="97" t="s">
        <v>204</v>
      </c>
      <c r="L105" s="98"/>
      <c r="M105" s="98"/>
      <c r="N105" s="204">
        <f>H111</f>
        <v>0</v>
      </c>
    </row>
    <row r="106" spans="1:14" s="23" customFormat="1" ht="15.95" customHeight="1" x14ac:dyDescent="0.25">
      <c r="A106" s="191" t="s">
        <v>65</v>
      </c>
      <c r="B106" s="78" t="s">
        <v>121</v>
      </c>
      <c r="C106" s="81"/>
      <c r="D106" s="78" t="str">
        <f t="shared" si="14"/>
        <v/>
      </c>
      <c r="E106" s="78"/>
      <c r="F106" s="78" t="str">
        <f t="shared" si="15"/>
        <v/>
      </c>
      <c r="G106" s="78" t="str">
        <f t="shared" si="16"/>
        <v/>
      </c>
      <c r="H106" s="78" t="str">
        <f t="shared" si="17"/>
        <v/>
      </c>
      <c r="I106" s="104" t="str">
        <f t="shared" si="18"/>
        <v/>
      </c>
      <c r="J106" s="105"/>
      <c r="K106" s="99" t="s">
        <v>205</v>
      </c>
      <c r="L106" s="100"/>
      <c r="M106" s="100"/>
      <c r="N106" s="203"/>
    </row>
    <row r="107" spans="1:14" s="23" customFormat="1" ht="15.95" customHeight="1" x14ac:dyDescent="0.25">
      <c r="A107" s="191" t="s">
        <v>68</v>
      </c>
      <c r="B107" s="78" t="s">
        <v>121</v>
      </c>
      <c r="C107" s="81"/>
      <c r="D107" s="78" t="str">
        <f t="shared" si="14"/>
        <v/>
      </c>
      <c r="E107" s="78"/>
      <c r="F107" s="78" t="str">
        <f t="shared" si="15"/>
        <v/>
      </c>
      <c r="G107" s="78" t="str">
        <f t="shared" si="16"/>
        <v/>
      </c>
      <c r="H107" s="78" t="str">
        <f t="shared" si="17"/>
        <v/>
      </c>
      <c r="I107" s="104" t="str">
        <f t="shared" si="18"/>
        <v/>
      </c>
      <c r="J107" s="105"/>
      <c r="K107" s="101" t="s">
        <v>206</v>
      </c>
      <c r="L107" s="102"/>
      <c r="M107" s="102"/>
      <c r="N107" s="205">
        <f>N105+N96</f>
        <v>0</v>
      </c>
    </row>
    <row r="108" spans="1:14" s="23" customFormat="1" ht="15.95" customHeight="1" x14ac:dyDescent="0.25">
      <c r="A108" s="191" t="s">
        <v>70</v>
      </c>
      <c r="B108" s="78" t="s">
        <v>121</v>
      </c>
      <c r="C108" s="81"/>
      <c r="D108" s="78" t="str">
        <f t="shared" si="14"/>
        <v/>
      </c>
      <c r="E108" s="78"/>
      <c r="F108" s="78" t="str">
        <f t="shared" si="15"/>
        <v/>
      </c>
      <c r="G108" s="78" t="str">
        <f t="shared" si="16"/>
        <v/>
      </c>
      <c r="H108" s="78" t="str">
        <f t="shared" si="17"/>
        <v/>
      </c>
      <c r="I108" s="104" t="str">
        <f t="shared" si="18"/>
        <v/>
      </c>
      <c r="J108" s="105"/>
      <c r="K108" s="87" t="s">
        <v>202</v>
      </c>
      <c r="L108" s="94"/>
      <c r="M108" s="94"/>
      <c r="N108" s="200">
        <f>I111</f>
        <v>0</v>
      </c>
    </row>
    <row r="109" spans="1:14" s="23" customFormat="1" ht="15.95" customHeight="1" x14ac:dyDescent="0.25">
      <c r="A109" s="191" t="s">
        <v>74</v>
      </c>
      <c r="B109" s="78" t="s">
        <v>121</v>
      </c>
      <c r="C109" s="81"/>
      <c r="D109" s="78" t="str">
        <f t="shared" si="14"/>
        <v/>
      </c>
      <c r="E109" s="78"/>
      <c r="F109" s="78" t="str">
        <f t="shared" si="15"/>
        <v/>
      </c>
      <c r="G109" s="78" t="str">
        <f t="shared" si="16"/>
        <v/>
      </c>
      <c r="H109" s="78" t="str">
        <f t="shared" si="17"/>
        <v/>
      </c>
      <c r="I109" s="104" t="str">
        <f t="shared" si="18"/>
        <v/>
      </c>
      <c r="J109" s="105"/>
      <c r="K109" s="90" t="s">
        <v>203</v>
      </c>
      <c r="L109" s="93"/>
      <c r="M109" s="93"/>
      <c r="N109" s="199">
        <f>N108+N97</f>
        <v>0</v>
      </c>
    </row>
    <row r="110" spans="1:14" s="23" customFormat="1" ht="15.95" customHeight="1" x14ac:dyDescent="0.25">
      <c r="A110" s="191" t="s">
        <v>76</v>
      </c>
      <c r="B110" s="78" t="s">
        <v>121</v>
      </c>
      <c r="C110" s="81"/>
      <c r="D110" s="78" t="str">
        <f>IF(C110="","",3)</f>
        <v/>
      </c>
      <c r="E110" s="78"/>
      <c r="F110" s="78" t="str">
        <f>IF(E110="","",IF(E110="A",4,IF(E110="B+",3.5,IF(E110="B",3,IF(E110="C+",2.5, IF(E110="C",2,IF(E110="D+",1.5,IF(E110="D",1,IF(E110="S","S",IF(E110="ACC","ACC","Error"))))))))))</f>
        <v/>
      </c>
      <c r="G110" s="78" t="str">
        <f>IF(E110="","",D110)</f>
        <v/>
      </c>
      <c r="H110" s="78" t="str">
        <f>IF(E110="","",IF(E110="S",0,IF(E110="ACC",0,D110)))</f>
        <v/>
      </c>
      <c r="I110" s="104" t="str">
        <f t="shared" si="18"/>
        <v/>
      </c>
      <c r="J110" s="105"/>
      <c r="K110" s="89" t="s">
        <v>191</v>
      </c>
      <c r="L110" s="94"/>
      <c r="M110" s="94"/>
      <c r="N110" s="200" t="str">
        <f>IFERROR(N109/N105,"")</f>
        <v/>
      </c>
    </row>
    <row r="111" spans="1:14" s="23" customFormat="1" ht="15.95" customHeight="1" thickBot="1" x14ac:dyDescent="0.3">
      <c r="A111" s="206"/>
      <c r="B111" s="207"/>
      <c r="C111" s="208"/>
      <c r="D111" s="207"/>
      <c r="E111" s="207"/>
      <c r="F111" s="207" t="s">
        <v>153</v>
      </c>
      <c r="G111" s="207">
        <f>SUM(G105:G110)</f>
        <v>0</v>
      </c>
      <c r="H111" s="207">
        <f>SUM(H105:H110)</f>
        <v>0</v>
      </c>
      <c r="I111" s="209">
        <f>SUM(I106:J110)</f>
        <v>0</v>
      </c>
      <c r="J111" s="210"/>
      <c r="K111" s="211" t="s">
        <v>198</v>
      </c>
      <c r="L111" s="212"/>
      <c r="M111" s="212"/>
      <c r="N111" s="213">
        <f>IFERROR(N94-N103,"")</f>
        <v>59</v>
      </c>
    </row>
    <row r="112" spans="1:14" s="23" customFormat="1" ht="17.100000000000001" customHeight="1" x14ac:dyDescent="0.25">
      <c r="C112" s="24"/>
      <c r="J112" s="24"/>
    </row>
    <row r="113" spans="3:10" s="23" customFormat="1" ht="18.95" customHeight="1" x14ac:dyDescent="0.25">
      <c r="C113" s="24"/>
      <c r="J113" s="24"/>
    </row>
  </sheetData>
  <mergeCells count="24">
    <mergeCell ref="K93:N93"/>
    <mergeCell ref="K101:N101"/>
    <mergeCell ref="K78:N78"/>
    <mergeCell ref="B78:C78"/>
    <mergeCell ref="A6:F6"/>
    <mergeCell ref="B51:C51"/>
    <mergeCell ref="I51:J51"/>
    <mergeCell ref="L76:N76"/>
    <mergeCell ref="A76:E76"/>
    <mergeCell ref="H76:K76"/>
    <mergeCell ref="H6:K6"/>
    <mergeCell ref="L6:N6"/>
    <mergeCell ref="A7:F7"/>
    <mergeCell ref="B9:C9"/>
    <mergeCell ref="I9:J9"/>
    <mergeCell ref="H77:H78"/>
    <mergeCell ref="I77:J78"/>
    <mergeCell ref="A1:N1"/>
    <mergeCell ref="H2:K2"/>
    <mergeCell ref="H3:K3"/>
    <mergeCell ref="A4:N4"/>
    <mergeCell ref="A5:F5"/>
    <mergeCell ref="H5:K5"/>
    <mergeCell ref="L5:N5"/>
  </mergeCells>
  <conditionalFormatting sqref="N81:N82">
    <cfRule type="notContainsText" dxfId="9" priority="9" operator="notContains" text="ไม่">
      <formula>ISERROR(SEARCH("ไม่",N81))</formula>
    </cfRule>
    <cfRule type="containsText" dxfId="8" priority="10" operator="containsText" text="ไม่">
      <formula>NOT(ISERROR(SEARCH("ไม่",N81)))</formula>
    </cfRule>
  </conditionalFormatting>
  <conditionalFormatting sqref="N84">
    <cfRule type="notContainsText" dxfId="7" priority="7" operator="notContains" text="ไม่">
      <formula>ISERROR(SEARCH("ไม่",N84))</formula>
    </cfRule>
    <cfRule type="containsText" dxfId="6" priority="8" operator="containsText" text="ไม่">
      <formula>NOT(ISERROR(SEARCH("ไม่",N84)))</formula>
    </cfRule>
  </conditionalFormatting>
  <conditionalFormatting sqref="N86">
    <cfRule type="notContainsText" dxfId="5" priority="5" operator="notContains" text="ไม่">
      <formula>ISERROR(SEARCH("ไม่",N86))</formula>
    </cfRule>
    <cfRule type="containsText" dxfId="4" priority="6" operator="containsText" text="ไม่">
      <formula>NOT(ISERROR(SEARCH("ไม่",N86)))</formula>
    </cfRule>
  </conditionalFormatting>
  <conditionalFormatting sqref="N88">
    <cfRule type="notContainsText" dxfId="3" priority="3" operator="notContains" text="ไม่">
      <formula>ISERROR(SEARCH("ไม่",N88))</formula>
    </cfRule>
    <cfRule type="containsText" dxfId="2" priority="4" operator="containsText" text="ไม่">
      <formula>NOT(ISERROR(SEARCH("ไม่",N88)))</formula>
    </cfRule>
  </conditionalFormatting>
  <conditionalFormatting sqref="N90">
    <cfRule type="notContainsText" dxfId="1" priority="1" operator="notContains" text="ไม่">
      <formula>ISERROR(SEARCH("ไม่",N90))</formula>
    </cfRule>
    <cfRule type="containsText" dxfId="0" priority="2" operator="containsText" text="ไม่">
      <formula>NOT(ISERROR(SEARCH("ไม่",N90)))</formula>
    </cfRule>
  </conditionalFormatting>
  <dataValidations count="2">
    <dataValidation operator="equal" allowBlank="1" showInputMessage="1" showErrorMessage="1" prompt="ระบุรหัสวิชา - ตัวอักษร" sqref="I11:I18 B55:B62 B66:B67 I53:I56 I58:I63" xr:uid="{D4553648-1353-D846-AC4C-17166D7372C3}"/>
    <dataValidation operator="equal" allowBlank="1" showInputMessage="1" showErrorMessage="1" prompt="ระบุรหัสวิชา - ตัวเลข" sqref="J32:J34 J24:J30 J11:J18 C55:C62 C66:C67 J53:J56 J58:J63" xr:uid="{D6DA5EE9-43D7-814F-81B1-E98401C7D41D}"/>
  </dataValidations>
  <printOptions horizontalCentered="1"/>
  <pageMargins left="0.2" right="0.2" top="0.5" bottom="0.3" header="0.3" footer="0.3"/>
  <pageSetup paperSize="9" scale="72" fitToHeight="2" orientation="portrait" verticalDpi="0" r:id="rId1"/>
  <rowBreaks count="1" manualBreakCount="1">
    <brk id="50" max="13" man="1"/>
  </rowBreaks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prompt="คลิกเลือกรายวิชา" xr:uid="{66F52B7F-1890-4544-8456-D7586CEAFADF}">
          <x14:formula1>
            <xm:f>เงื่อนไข!$E$3:$E$4</xm:f>
          </x14:formula1>
          <xm:sqref>C17</xm:sqref>
        </x14:dataValidation>
        <x14:dataValidation type="list" allowBlank="1" showInputMessage="1" showErrorMessage="1" prompt="คลิกเลือกรายวิชา" xr:uid="{CD2C5625-EAC9-DC4A-8EF1-0AF08D2259A8}">
          <x14:formula1>
            <xm:f>เงื่อนไข!$D$6:$D$7</xm:f>
          </x14:formula1>
          <xm:sqref>B19</xm:sqref>
        </x14:dataValidation>
        <x14:dataValidation type="list" allowBlank="1" showInputMessage="1" showErrorMessage="1" prompt="คลิกเลือกรายวิชา" xr:uid="{C6C34AA3-5846-424F-987D-36DFCBE9622E}">
          <x14:formula1>
            <xm:f>เงื่อนไข!$E$6:$E$7</xm:f>
          </x14:formula1>
          <xm:sqref>C19</xm:sqref>
        </x14:dataValidation>
        <x14:dataValidation type="list" allowBlank="1" showInputMessage="1" showErrorMessage="1" prompt="คลิกเลือกหน่วยกิต" xr:uid="{AA256051-1081-754D-A24B-304E5C8295ED}">
          <x14:formula1>
            <xm:f>เงื่อนไข!$C$2:$C$6</xm:f>
          </x14:formula1>
          <xm:sqref>K11:K18 D55:D62 D66:D67 K53:K56 K58:K63</xm:sqref>
        </x14:dataValidation>
        <x14:dataValidation type="list" allowBlank="1" showInputMessage="1" showErrorMessage="1" prompt="คลิกเลือกเกรด" xr:uid="{8EC80AAD-3AFF-3D4E-B91A-266522225E0D}">
          <x14:formula1>
            <xm:f>เงื่อนไข!$B$2:$B$13</xm:f>
          </x14:formula1>
          <xm:sqref>E13 E17 E21 E15 E19 L32:L34 E25:E28 E30:E36 E38 L36 L24:L30 L11:L18 E55:E62 E66:E67 L53:L56 L58:L63 E105:E110</xm:sqref>
        </x14:dataValidation>
        <x14:dataValidation type="list" allowBlank="1" showInputMessage="1" showErrorMessage="1" prompt="คลิกเลือกภาคการศึกษา" xr:uid="{3AF10B12-8DCE-AF40-8C9B-21A163828B90}">
          <x14:formula1>
            <xm:f>เงื่อนไข!$A$2:$A$37</xm:f>
          </x14:formula1>
          <xm:sqref>F13 F21 F15 F17 F19 M32:M34 F25:F28 F30:F36 F38 M36 M24:M30 M11:M18 F55:F62 F66:F67 M53:M56 M58:M63</xm:sqref>
        </x14:dataValidation>
        <x14:dataValidation type="list" allowBlank="1" showInputMessage="1" showErrorMessage="1" prompt="คลิกเลือกรายวิชา" xr:uid="{4201DB7A-2043-714E-90F6-779739E10F8E}">
          <x14:formula1>
            <xm:f>เงื่อนไข!$E$9:$E$10</xm:f>
          </x14:formula1>
          <xm:sqref>C25</xm:sqref>
        </x14:dataValidation>
        <x14:dataValidation type="list" allowBlank="1" showInputMessage="1" showErrorMessage="1" prompt="คลิกเลือกรายวิชา" xr:uid="{8C0AFCA9-3F86-5B46-859F-AFD451779D79}">
          <x14:formula1>
            <xm:f>เงื่อนไข!$E$12:$E$13</xm:f>
          </x14:formula1>
          <xm:sqref>C26</xm:sqref>
        </x14:dataValidation>
        <x14:dataValidation type="list" allowBlank="1" showInputMessage="1" showErrorMessage="1" prompt="คลิกเลือกรายวิชา" xr:uid="{4457146F-E037-B544-825B-1559D641408C}">
          <x14:formula1>
            <xm:f>เงื่อนไข!$E$15:$E$16</xm:f>
          </x14:formula1>
          <xm:sqref>C35</xm:sqref>
        </x14:dataValidation>
        <x14:dataValidation type="list" allowBlank="1" showInputMessage="1" showErrorMessage="1" prompt="คลิกเลือกรายวิชา" xr:uid="{810B664C-8E2E-8549-A7F9-3BE6FAFA47F5}">
          <x14:formula1>
            <xm:f>เงื่อนไข!$E$18:$E$19</xm:f>
          </x14:formula1>
          <xm:sqref>C36</xm:sqref>
        </x14:dataValidation>
        <x14:dataValidation type="list" allowBlank="1" showInputMessage="1" showErrorMessage="1" prompt="คลิกเลือกรายวิชา" xr:uid="{0DE8BC1F-1ACF-7A49-ACD5-2CD5C9DFC893}">
          <x14:formula1>
            <xm:f>เงื่อนไข!$E$21:$E$23</xm:f>
          </x14:formula1>
          <xm:sqref>C38</xm:sqref>
        </x14:dataValidation>
        <x14:dataValidation type="list" allowBlank="1" showInputMessage="1" showErrorMessage="1" prompt="คลิกเลือกรายวิชา" xr:uid="{D587393F-4B85-C64C-BC26-2FAB0B9B6FFE}">
          <x14:formula1>
            <xm:f>เงื่อนไข!$E$25:$E$35</xm:f>
          </x14:formula1>
          <xm:sqref>J36</xm:sqref>
        </x14:dataValidation>
        <x14:dataValidation type="list" allowBlank="1" showInputMessage="1" showErrorMessage="1" prompt="คลิกเลือกหน่วยกิต" xr:uid="{A0340DD6-1962-E84B-92D2-3A26B92700CE}">
          <x14:formula1>
            <xm:f>เงื่อนไข!$C$8:$C$9</xm:f>
          </x14:formula1>
          <xm:sqref>K32:K34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D4B2B-51DE-DE46-A954-8F7A4D3C95DC}">
  <dimension ref="A1:AB89"/>
  <sheetViews>
    <sheetView topLeftCell="L1" zoomScale="121" zoomScaleNormal="120" workbookViewId="0">
      <selection activeCell="AB17" sqref="AB17"/>
    </sheetView>
  </sheetViews>
  <sheetFormatPr defaultColWidth="10.875" defaultRowHeight="21.75" x14ac:dyDescent="0.45"/>
  <cols>
    <col min="1" max="2" width="10.625" style="2" customWidth="1"/>
    <col min="3" max="3" width="14.875" style="1" bestFit="1" customWidth="1"/>
    <col min="4" max="5" width="16" style="1" customWidth="1"/>
    <col min="6" max="6" width="3.625" style="4" customWidth="1"/>
    <col min="7" max="7" width="15.125" style="4" bestFit="1" customWidth="1"/>
    <col min="8" max="8" width="5.625" style="4" bestFit="1" customWidth="1"/>
    <col min="9" max="9" width="25" style="4" bestFit="1" customWidth="1"/>
    <col min="10" max="10" width="3.625" style="4" customWidth="1"/>
    <col min="11" max="11" width="4.625" style="3" customWidth="1"/>
    <col min="12" max="12" width="8.125" style="3" customWidth="1"/>
    <col min="13" max="13" width="11.125" style="3" customWidth="1"/>
    <col min="14" max="24" width="5.625" style="3" bestFit="1" customWidth="1"/>
    <col min="25" max="25" width="3.625" style="3" customWidth="1"/>
    <col min="26" max="26" width="7.125" style="3" customWidth="1"/>
    <col min="27" max="27" width="16.5" style="29" bestFit="1" customWidth="1"/>
    <col min="28" max="28" width="96" style="29" bestFit="1" customWidth="1"/>
    <col min="29" max="16384" width="10.875" style="29"/>
  </cols>
  <sheetData>
    <row r="1" spans="1:28" x14ac:dyDescent="0.45">
      <c r="A1" s="56" t="s">
        <v>4</v>
      </c>
      <c r="B1" s="14" t="s">
        <v>3</v>
      </c>
      <c r="C1" s="56" t="s">
        <v>156</v>
      </c>
      <c r="D1" s="241" t="s">
        <v>71</v>
      </c>
      <c r="E1" s="242"/>
      <c r="G1" s="53" t="s">
        <v>132</v>
      </c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65"/>
      <c r="Y1" s="21"/>
      <c r="Z1" s="21"/>
    </row>
    <row r="2" spans="1:28" x14ac:dyDescent="0.45">
      <c r="A2" s="5" t="s">
        <v>13</v>
      </c>
      <c r="B2" s="9" t="s">
        <v>49</v>
      </c>
      <c r="C2" s="12">
        <v>1</v>
      </c>
      <c r="D2" s="243" t="s">
        <v>69</v>
      </c>
      <c r="E2" s="244"/>
      <c r="G2" s="62" t="s">
        <v>155</v>
      </c>
      <c r="H2" s="63"/>
      <c r="I2" s="64"/>
      <c r="K2" s="55" t="s">
        <v>213</v>
      </c>
      <c r="L2" s="59"/>
      <c r="M2" s="59" t="s">
        <v>226</v>
      </c>
      <c r="N2" s="59" t="s">
        <v>144</v>
      </c>
      <c r="O2" s="59" t="s">
        <v>145</v>
      </c>
      <c r="P2" s="59" t="s">
        <v>146</v>
      </c>
      <c r="Q2" s="59" t="s">
        <v>147</v>
      </c>
      <c r="R2" s="59" t="s">
        <v>148</v>
      </c>
      <c r="S2" s="59" t="s">
        <v>149</v>
      </c>
      <c r="T2" s="59" t="s">
        <v>150</v>
      </c>
      <c r="U2" s="59" t="s">
        <v>151</v>
      </c>
      <c r="V2" s="59" t="s">
        <v>152</v>
      </c>
      <c r="W2" s="59" t="s">
        <v>154</v>
      </c>
      <c r="X2" s="60" t="s">
        <v>133</v>
      </c>
      <c r="AA2" s="116"/>
      <c r="AB2" s="30"/>
    </row>
    <row r="3" spans="1:28" x14ac:dyDescent="0.45">
      <c r="A3" s="5" t="s">
        <v>14</v>
      </c>
      <c r="B3" s="9" t="s">
        <v>50</v>
      </c>
      <c r="C3" s="12">
        <v>3</v>
      </c>
      <c r="D3" s="15" t="s">
        <v>0</v>
      </c>
      <c r="E3" s="9">
        <v>103</v>
      </c>
      <c r="G3" s="57" t="s">
        <v>134</v>
      </c>
      <c r="H3" s="2" t="s">
        <v>144</v>
      </c>
      <c r="I3" s="9" t="str">
        <f>IF(SUM(M5:M7,M11:M12)&gt;=2,"ผ่านเงื่อนไขวิชาบังคับก่อน","**  ไม่ผ่านเงื่อนไขวิชาบังคับก่อน  **")</f>
        <v>**  ไม่ผ่านเงื่อนไขวิชาบังคับก่อน  **</v>
      </c>
      <c r="K3" s="49" t="s">
        <v>121</v>
      </c>
      <c r="L3" s="37">
        <v>215</v>
      </c>
      <c r="M3" s="37">
        <f>IF('แบบฟอร์มแจ้งจบ 2566'!E32="",0,1)</f>
        <v>0</v>
      </c>
      <c r="N3" s="37"/>
      <c r="O3" s="37"/>
      <c r="P3" s="37"/>
      <c r="Q3" s="37"/>
      <c r="R3" s="37"/>
      <c r="S3" s="37"/>
      <c r="T3" s="37"/>
      <c r="U3" s="37"/>
      <c r="V3" s="37"/>
      <c r="W3" s="118">
        <v>1</v>
      </c>
      <c r="X3" s="39"/>
      <c r="Z3" s="121" t="s">
        <v>228</v>
      </c>
      <c r="AA3" s="59" t="s">
        <v>214</v>
      </c>
      <c r="AB3" s="60" t="s">
        <v>213</v>
      </c>
    </row>
    <row r="4" spans="1:28" ht="21" x14ac:dyDescent="0.45">
      <c r="A4" s="5" t="s">
        <v>15</v>
      </c>
      <c r="B4" s="9" t="s">
        <v>51</v>
      </c>
      <c r="C4" s="12">
        <v>6</v>
      </c>
      <c r="D4" s="16" t="s">
        <v>0</v>
      </c>
      <c r="E4" s="10">
        <v>107</v>
      </c>
      <c r="F4" s="2"/>
      <c r="G4" s="57" t="s">
        <v>135</v>
      </c>
      <c r="H4" s="2" t="s">
        <v>145</v>
      </c>
      <c r="I4" s="9" t="str">
        <f>IF(SUM(M28:M32,M34:M35)&gt;=2,"ผ่านเงื่อนไขวิชาบังคับก่อน","**  ไม่ผ่านเงื่อนไขวิชาบังคับก่อน  **")</f>
        <v>**  ไม่ผ่านเงื่อนไขวิชาบังคับก่อน  **</v>
      </c>
      <c r="J4" s="2"/>
      <c r="K4" s="15" t="s">
        <v>121</v>
      </c>
      <c r="L4" s="3">
        <v>400</v>
      </c>
      <c r="M4" s="3">
        <f>IF('แบบฟอร์มแจ้งจบ 2566'!J$24=เงื่อนไข!L4,1,IF('แบบฟอร์มแจ้งจบ 2566'!J$25=เงื่อนไข!L4,1,IF('แบบฟอร์มแจ้งจบ 2566'!J$26=เงื่อนไข!L4,1,IF('แบบฟอร์มแจ้งจบ 2566'!J$27=เงื่อนไข!L4,1,IF('แบบฟอร์มแจ้งจบ 2566'!J$28=เงื่อนไข!L4,1,IF('แบบฟอร์มแจ้งจบ 2566'!J$29=เงื่อนไข!L4,1,IF('แบบฟอร์มแจ้งจบ 2566'!J$30=เงื่อนไข!L4,1,IF('แบบฟอร์มแจ้งจบ 2566'!J$32=เงื่อนไข!L4,1,IF('แบบฟอร์มแจ้งจบ 2566'!J$33=เงื่อนไข!L4,1,IF('แบบฟอร์มแจ้งจบ 2566'!J$34=เงื่อนไข!L4,1,IF('แบบฟอร์มแจ้งจบ 2566'!J$36=เงื่อนไข!L4,1,0)))))))))))</f>
        <v>0</v>
      </c>
      <c r="S4" s="117">
        <v>1</v>
      </c>
      <c r="W4" s="117">
        <v>1</v>
      </c>
      <c r="X4" s="119">
        <v>1</v>
      </c>
      <c r="Z4" s="15" t="s">
        <v>144</v>
      </c>
      <c r="AA4" s="116">
        <v>2</v>
      </c>
      <c r="AB4" s="122" t="s">
        <v>217</v>
      </c>
    </row>
    <row r="5" spans="1:28" ht="21" x14ac:dyDescent="0.45">
      <c r="A5" s="5" t="s">
        <v>16</v>
      </c>
      <c r="B5" s="9" t="s">
        <v>52</v>
      </c>
      <c r="C5" s="12">
        <v>9</v>
      </c>
      <c r="D5" s="243" t="s">
        <v>72</v>
      </c>
      <c r="E5" s="244"/>
      <c r="F5" s="2"/>
      <c r="G5" s="57" t="s">
        <v>136</v>
      </c>
      <c r="H5" s="2" t="s">
        <v>146</v>
      </c>
      <c r="I5" s="9" t="str">
        <f>IF(SUM(M36:M37)&gt;=2,"ผ่านเงื่อนไขวิชาบังคับก่อน","**  ไม่ผ่านเงื่อนไขวิชาบังคับก่อน  **")</f>
        <v>**  ไม่ผ่านเงื่อนไขวิชาบังคับก่อน  **</v>
      </c>
      <c r="J5" s="2"/>
      <c r="K5" s="112" t="s">
        <v>121</v>
      </c>
      <c r="L5" s="110">
        <v>401</v>
      </c>
      <c r="M5" s="3">
        <f>IF('แบบฟอร์มแจ้งจบ 2566'!J$24=เงื่อนไข!L5,1,IF('แบบฟอร์มแจ้งจบ 2566'!J$25=เงื่อนไข!L5,1,IF('แบบฟอร์มแจ้งจบ 2566'!J$26=เงื่อนไข!L5,1,IF('แบบฟอร์มแจ้งจบ 2566'!J$27=เงื่อนไข!L5,1,IF('แบบฟอร์มแจ้งจบ 2566'!J$28=เงื่อนไข!L5,1,IF('แบบฟอร์มแจ้งจบ 2566'!J$29=เงื่อนไข!L5,1,IF('แบบฟอร์มแจ้งจบ 2566'!J$30=เงื่อนไข!L5,1,IF('แบบฟอร์มแจ้งจบ 2566'!J$32=เงื่อนไข!L5,1,IF('แบบฟอร์มแจ้งจบ 2566'!J$33=เงื่อนไข!L5,1,IF('แบบฟอร์มแจ้งจบ 2566'!J$34=เงื่อนไข!L5,1,IF('แบบฟอร์มแจ้งจบ 2566'!J$36=เงื่อนไข!L5,1,0)))))))))))</f>
        <v>0</v>
      </c>
      <c r="N5" s="117">
        <v>1</v>
      </c>
      <c r="S5" s="117">
        <v>1</v>
      </c>
      <c r="W5" s="117">
        <v>1</v>
      </c>
      <c r="X5" s="9"/>
      <c r="Z5" s="15" t="s">
        <v>145</v>
      </c>
      <c r="AA5" s="116">
        <v>2</v>
      </c>
      <c r="AB5" s="122" t="s">
        <v>218</v>
      </c>
    </row>
    <row r="6" spans="1:28" x14ac:dyDescent="0.45">
      <c r="A6" s="5" t="s">
        <v>17</v>
      </c>
      <c r="B6" s="9" t="s">
        <v>53</v>
      </c>
      <c r="C6" s="13">
        <v>15</v>
      </c>
      <c r="D6" s="15" t="s">
        <v>0</v>
      </c>
      <c r="E6" s="9">
        <v>108</v>
      </c>
      <c r="G6" s="57" t="s">
        <v>137</v>
      </c>
      <c r="H6" s="2" t="s">
        <v>147</v>
      </c>
      <c r="I6" s="9" t="str">
        <f>IF(SUM(M43:M44)&gt;=2,"ผ่านเงื่อนไขวิชาบังคับก่อน","**  ไม่ผ่านเงื่อนไขวิชาบังคับก่อน  **")</f>
        <v>**  ไม่ผ่านเงื่อนไขวิชาบังคับก่อน  **</v>
      </c>
      <c r="K6" s="112" t="s">
        <v>121</v>
      </c>
      <c r="L6" s="110">
        <v>402</v>
      </c>
      <c r="M6" s="3">
        <f>IF('แบบฟอร์มแจ้งจบ 2566'!J$24=เงื่อนไข!L6,1,IF('แบบฟอร์มแจ้งจบ 2566'!J$25=เงื่อนไข!L6,1,IF('แบบฟอร์มแจ้งจบ 2566'!J$26=เงื่อนไข!L6,1,IF('แบบฟอร์มแจ้งจบ 2566'!J$27=เงื่อนไข!L6,1,IF('แบบฟอร์มแจ้งจบ 2566'!J$28=เงื่อนไข!L6,1,IF('แบบฟอร์มแจ้งจบ 2566'!J$29=เงื่อนไข!L6,1,IF('แบบฟอร์มแจ้งจบ 2566'!J$30=เงื่อนไข!L6,1,IF('แบบฟอร์มแจ้งจบ 2566'!J$32=เงื่อนไข!L6,1,IF('แบบฟอร์มแจ้งจบ 2566'!J$33=เงื่อนไข!L6,1,IF('แบบฟอร์มแจ้งจบ 2566'!J$34=เงื่อนไข!L6,1,IF('แบบฟอร์มแจ้งจบ 2566'!J$36=เงื่อนไข!L6,1,0)))))))))))</f>
        <v>0</v>
      </c>
      <c r="N6" s="117">
        <v>1</v>
      </c>
      <c r="S6" s="117">
        <v>1</v>
      </c>
      <c r="W6" s="117">
        <v>1</v>
      </c>
      <c r="X6" s="9"/>
      <c r="Z6" s="15" t="s">
        <v>146</v>
      </c>
      <c r="AA6" s="116">
        <v>2</v>
      </c>
      <c r="AB6" s="122" t="s">
        <v>219</v>
      </c>
    </row>
    <row r="7" spans="1:28" x14ac:dyDescent="0.45">
      <c r="A7" s="5" t="s">
        <v>18</v>
      </c>
      <c r="B7" s="9" t="s">
        <v>54</v>
      </c>
      <c r="C7" s="56" t="s">
        <v>157</v>
      </c>
      <c r="D7" s="16" t="s">
        <v>73</v>
      </c>
      <c r="E7" s="10">
        <v>295</v>
      </c>
      <c r="G7" s="57" t="s">
        <v>138</v>
      </c>
      <c r="H7" s="2" t="s">
        <v>148</v>
      </c>
      <c r="I7" s="9" t="str">
        <f>IF(SUM(M49:M54,M57:M58)&gt;=2,"ผ่านเงื่อนไขวิชาบังคับก่อน","**  ไม่ผ่านเงื่อนไขวิชาบังคับก่อน  **")</f>
        <v>**  ไม่ผ่านเงื่อนไขวิชาบังคับก่อน  **</v>
      </c>
      <c r="K7" s="112" t="s">
        <v>121</v>
      </c>
      <c r="L7" s="110">
        <v>403</v>
      </c>
      <c r="M7" s="3">
        <f>IF('แบบฟอร์มแจ้งจบ 2566'!J$24=เงื่อนไข!L7,1,IF('แบบฟอร์มแจ้งจบ 2566'!J$25=เงื่อนไข!L7,1,IF('แบบฟอร์มแจ้งจบ 2566'!J$26=เงื่อนไข!L7,1,IF('แบบฟอร์มแจ้งจบ 2566'!J$27=เงื่อนไข!L7,1,IF('แบบฟอร์มแจ้งจบ 2566'!J$28=เงื่อนไข!L7,1,IF('แบบฟอร์มแจ้งจบ 2566'!J$29=เงื่อนไข!L7,1,IF('แบบฟอร์มแจ้งจบ 2566'!J$30=เงื่อนไข!L7,1,IF('แบบฟอร์มแจ้งจบ 2566'!J$32=เงื่อนไข!L7,1,IF('แบบฟอร์มแจ้งจบ 2566'!J$33=เงื่อนไข!L7,1,IF('แบบฟอร์มแจ้งจบ 2566'!J$34=เงื่อนไข!L7,1,IF('แบบฟอร์มแจ้งจบ 2566'!J$36=เงื่อนไข!L7,1,0)))))))))))</f>
        <v>0</v>
      </c>
      <c r="N7" s="117">
        <v>1</v>
      </c>
      <c r="S7" s="117">
        <v>1</v>
      </c>
      <c r="W7" s="117">
        <v>1</v>
      </c>
      <c r="X7" s="9"/>
      <c r="Z7" s="15" t="s">
        <v>147</v>
      </c>
      <c r="AA7" s="116">
        <v>2</v>
      </c>
      <c r="AB7" s="122" t="s">
        <v>220</v>
      </c>
    </row>
    <row r="8" spans="1:28" x14ac:dyDescent="0.45">
      <c r="A8" s="5" t="s">
        <v>19</v>
      </c>
      <c r="B8" s="9" t="s">
        <v>55</v>
      </c>
      <c r="C8" s="12">
        <v>3</v>
      </c>
      <c r="D8" s="243" t="s">
        <v>122</v>
      </c>
      <c r="E8" s="244"/>
      <c r="G8" s="57" t="s">
        <v>139</v>
      </c>
      <c r="H8" s="2" t="s">
        <v>149</v>
      </c>
      <c r="I8" s="9" t="str">
        <f>IF(SUM(M4:M9,M11:M32,M34:M39,M41:M44,M46:M55,M57:M58,M60:M65,M67:M69,M71:M77,M79:M83,M85:M86)&gt;=1,"ผ่านเงื่อนไขวิชาบังคับก่อน","**  ไม่ผ่านเงื่อนไขวิชาบังคับก่อน  **")</f>
        <v>**  ไม่ผ่านเงื่อนไขวิชาบังคับก่อน  **</v>
      </c>
      <c r="K8" s="112" t="s">
        <v>121</v>
      </c>
      <c r="L8" s="110">
        <v>404</v>
      </c>
      <c r="M8" s="3">
        <f>IF('แบบฟอร์มแจ้งจบ 2566'!J$24=เงื่อนไข!L8,1,IF('แบบฟอร์มแจ้งจบ 2566'!J$25=เงื่อนไข!L8,1,IF('แบบฟอร์มแจ้งจบ 2566'!J$26=เงื่อนไข!L8,1,IF('แบบฟอร์มแจ้งจบ 2566'!J$27=เงื่อนไข!L8,1,IF('แบบฟอร์มแจ้งจบ 2566'!J$28=เงื่อนไข!L8,1,IF('แบบฟอร์มแจ้งจบ 2566'!J$29=เงื่อนไข!L8,1,IF('แบบฟอร์มแจ้งจบ 2566'!J$30=เงื่อนไข!L8,1,IF('แบบฟอร์มแจ้งจบ 2566'!J$32=เงื่อนไข!L8,1,IF('แบบฟอร์มแจ้งจบ 2566'!J$33=เงื่อนไข!L8,1,IF('แบบฟอร์มแจ้งจบ 2566'!J$34=เงื่อนไข!L8,1,IF('แบบฟอร์มแจ้งจบ 2566'!J$36=เงื่อนไข!L8,1,0)))))))))))</f>
        <v>0</v>
      </c>
      <c r="S8" s="117">
        <v>1</v>
      </c>
      <c r="W8" s="117">
        <v>1</v>
      </c>
      <c r="X8" s="9"/>
      <c r="Z8" s="15" t="s">
        <v>148</v>
      </c>
      <c r="AA8" s="116">
        <v>2</v>
      </c>
      <c r="AB8" s="122" t="s">
        <v>221</v>
      </c>
    </row>
    <row r="9" spans="1:28" x14ac:dyDescent="0.45">
      <c r="A9" s="5" t="s">
        <v>20</v>
      </c>
      <c r="B9" s="9" t="s">
        <v>56</v>
      </c>
      <c r="C9" s="13">
        <v>6</v>
      </c>
      <c r="D9" s="49" t="s">
        <v>119</v>
      </c>
      <c r="E9" s="39">
        <v>216</v>
      </c>
      <c r="G9" s="57" t="s">
        <v>140</v>
      </c>
      <c r="H9" s="2" t="s">
        <v>150</v>
      </c>
      <c r="I9" s="9" t="str">
        <f>IF(SUM(M66:M69)&gt;=2,"ผ่านเงื่อนไขวิชาบังคับก่อน","**  ไม่ผ่านเงื่อนไขวิชาบังคับก่อน  **")</f>
        <v>**  ไม่ผ่านเงื่อนไขวิชาบังคับก่อน  **</v>
      </c>
      <c r="K9" s="112" t="s">
        <v>121</v>
      </c>
      <c r="L9" s="110">
        <v>406</v>
      </c>
      <c r="M9" s="3">
        <f>IF('แบบฟอร์มแจ้งจบ 2566'!J$24=เงื่อนไข!L9,1,IF('แบบฟอร์มแจ้งจบ 2566'!J$25=เงื่อนไข!L9,1,IF('แบบฟอร์มแจ้งจบ 2566'!J$26=เงื่อนไข!L9,1,IF('แบบฟอร์มแจ้งจบ 2566'!J$27=เงื่อนไข!L9,1,IF('แบบฟอร์มแจ้งจบ 2566'!J$28=เงื่อนไข!L9,1,IF('แบบฟอร์มแจ้งจบ 2566'!J$29=เงื่อนไข!L9,1,IF('แบบฟอร์มแจ้งจบ 2566'!J$30=เงื่อนไข!L9,1,IF('แบบฟอร์มแจ้งจบ 2566'!J$32=เงื่อนไข!L9,1,IF('แบบฟอร์มแจ้งจบ 2566'!J$33=เงื่อนไข!L9,1,IF('แบบฟอร์มแจ้งจบ 2566'!J$34=เงื่อนไข!L9,1,IF('แบบฟอร์มแจ้งจบ 2566'!J$36=เงื่อนไข!L9,1,0)))))))))))</f>
        <v>0</v>
      </c>
      <c r="S9" s="117">
        <v>1</v>
      </c>
      <c r="W9" s="117">
        <v>1</v>
      </c>
      <c r="X9" s="9"/>
      <c r="Z9" s="15" t="s">
        <v>149</v>
      </c>
      <c r="AA9" s="116">
        <v>1</v>
      </c>
      <c r="AB9" s="122" t="s">
        <v>222</v>
      </c>
    </row>
    <row r="10" spans="1:28" x14ac:dyDescent="0.45">
      <c r="A10" s="5" t="s">
        <v>21</v>
      </c>
      <c r="B10" s="9" t="s">
        <v>57</v>
      </c>
      <c r="D10" s="16" t="s">
        <v>119</v>
      </c>
      <c r="E10" s="10">
        <v>211</v>
      </c>
      <c r="G10" s="57" t="s">
        <v>141</v>
      </c>
      <c r="H10" s="2" t="s">
        <v>151</v>
      </c>
      <c r="I10" s="9" t="str">
        <f>IF(SUM(M73:M77,M79:M80)&gt;=2,"ผ่านเงื่อนไขวิชาบังคับก่อน","**  ไม่ผ่านเงื่อนไขวิชาบังคับก่อน  **")</f>
        <v>**  ไม่ผ่านเงื่อนไขวิชาบังคับก่อน  **</v>
      </c>
      <c r="K10" s="112" t="s">
        <v>121</v>
      </c>
      <c r="L10" s="110">
        <v>409</v>
      </c>
      <c r="M10" s="3">
        <f>IF('แบบฟอร์มแจ้งจบ 2566'!J$24=เงื่อนไข!L10,1,IF('แบบฟอร์มแจ้งจบ 2566'!J$25=เงื่อนไข!L10,1,IF('แบบฟอร์มแจ้งจบ 2566'!J$26=เงื่อนไข!L10,1,IF('แบบฟอร์มแจ้งจบ 2566'!J$27=เงื่อนไข!L10,1,IF('แบบฟอร์มแจ้งจบ 2566'!J$28=เงื่อนไข!L10,1,IF('แบบฟอร์มแจ้งจบ 2566'!J$29=เงื่อนไข!L10,1,IF('แบบฟอร์มแจ้งจบ 2566'!J$30=เงื่อนไข!L10,1,IF('แบบฟอร์มแจ้งจบ 2566'!J$32=เงื่อนไข!L10,1,IF('แบบฟอร์มแจ้งจบ 2566'!J$33=เงื่อนไข!L10,1,IF('แบบฟอร์มแจ้งจบ 2566'!J$34=เงื่อนไข!L10,1,IF('แบบฟอร์มแจ้งจบ 2566'!J$36=เงื่อนไข!L10,1,0)))))))))))</f>
        <v>0</v>
      </c>
      <c r="X10" s="9"/>
      <c r="Z10" s="15" t="s">
        <v>150</v>
      </c>
      <c r="AA10" s="116">
        <v>2</v>
      </c>
      <c r="AB10" s="122" t="s">
        <v>223</v>
      </c>
    </row>
    <row r="11" spans="1:28" x14ac:dyDescent="0.45">
      <c r="A11" s="5" t="s">
        <v>22</v>
      </c>
      <c r="B11" s="9" t="s">
        <v>58</v>
      </c>
      <c r="D11" s="243" t="s">
        <v>123</v>
      </c>
      <c r="E11" s="244"/>
      <c r="G11" s="57" t="s">
        <v>227</v>
      </c>
      <c r="H11" s="2" t="s">
        <v>154</v>
      </c>
      <c r="I11" s="9" t="str">
        <f>IF(AND(M3=1,SUM(M4:M9,M11:M32,M34:M39,M41:M44,M46:M55,M57:M58,M60:M65,M67:M69,M71:M77,M79:M83,M85:M86)&gt;=4),"ผ่านเงื่อนไขวิชาบังคับก่อน","**  ไม่ผ่านเงื่อนไขวิชาบังคับก่อน  **")</f>
        <v>**  ไม่ผ่านเงื่อนไขวิชาบังคับก่อน  **</v>
      </c>
      <c r="K11" s="112" t="s">
        <v>121</v>
      </c>
      <c r="L11" s="110">
        <v>501</v>
      </c>
      <c r="M11" s="3">
        <f>IF('แบบฟอร์มแจ้งจบ 2566'!J$24=เงื่อนไข!L11,1,IF('แบบฟอร์มแจ้งจบ 2566'!J$25=เงื่อนไข!L11,1,IF('แบบฟอร์มแจ้งจบ 2566'!J$26=เงื่อนไข!L11,1,IF('แบบฟอร์มแจ้งจบ 2566'!J$27=เงื่อนไข!L11,1,IF('แบบฟอร์มแจ้งจบ 2566'!J$28=เงื่อนไข!L11,1,IF('แบบฟอร์มแจ้งจบ 2566'!J$29=เงื่อนไข!L11,1,IF('แบบฟอร์มแจ้งจบ 2566'!J$30=เงื่อนไข!L11,1,IF('แบบฟอร์มแจ้งจบ 2566'!J$32=เงื่อนไข!L11,1,IF('แบบฟอร์มแจ้งจบ 2566'!J$33=เงื่อนไข!L11,1,IF('แบบฟอร์มแจ้งจบ 2566'!J$34=เงื่อนไข!L11,1,IF('แบบฟอร์มแจ้งจบ 2566'!J$36=เงื่อนไข!L11,1,0)))))))))))</f>
        <v>0</v>
      </c>
      <c r="N11" s="117">
        <v>1</v>
      </c>
      <c r="S11" s="117">
        <v>1</v>
      </c>
      <c r="W11" s="117">
        <v>1</v>
      </c>
      <c r="X11" s="9"/>
      <c r="Z11" s="15" t="s">
        <v>151</v>
      </c>
      <c r="AA11" s="116">
        <v>2</v>
      </c>
      <c r="AB11" s="122" t="s">
        <v>224</v>
      </c>
    </row>
    <row r="12" spans="1:28" x14ac:dyDescent="0.45">
      <c r="A12" s="5" t="s">
        <v>23</v>
      </c>
      <c r="B12" s="9" t="s">
        <v>59</v>
      </c>
      <c r="D12" s="49" t="s">
        <v>120</v>
      </c>
      <c r="E12" s="39">
        <v>216</v>
      </c>
      <c r="G12" s="57" t="s">
        <v>142</v>
      </c>
      <c r="H12" s="2" t="s">
        <v>152</v>
      </c>
      <c r="I12" s="9" t="str">
        <f>IF(SUM(M81:M83,M85:M86)&gt;=2,"ผ่านเงื่อนไขวิชาบังคับก่อน","**  ไม่ผ่านเงื่อนไขวิชาบังคับก่อน  **")</f>
        <v>**  ไม่ผ่านเงื่อนไขวิชาบังคับก่อน  **</v>
      </c>
      <c r="K12" s="112" t="s">
        <v>121</v>
      </c>
      <c r="L12" s="110">
        <v>502</v>
      </c>
      <c r="M12" s="3">
        <f>IF('แบบฟอร์มแจ้งจบ 2566'!J$24=เงื่อนไข!L12,1,IF('แบบฟอร์มแจ้งจบ 2566'!J$25=เงื่อนไข!L12,1,IF('แบบฟอร์มแจ้งจบ 2566'!J$26=เงื่อนไข!L12,1,IF('แบบฟอร์มแจ้งจบ 2566'!J$27=เงื่อนไข!L12,1,IF('แบบฟอร์มแจ้งจบ 2566'!J$28=เงื่อนไข!L12,1,IF('แบบฟอร์มแจ้งจบ 2566'!J$29=เงื่อนไข!L12,1,IF('แบบฟอร์มแจ้งจบ 2566'!J$30=เงื่อนไข!L12,1,IF('แบบฟอร์มแจ้งจบ 2566'!J$32=เงื่อนไข!L12,1,IF('แบบฟอร์มแจ้งจบ 2566'!J$33=เงื่อนไข!L12,1,IF('แบบฟอร์มแจ้งจบ 2566'!J$34=เงื่อนไข!L12,1,IF('แบบฟอร์มแจ้งจบ 2566'!J$36=เงื่อนไข!L12,1,0)))))))))))</f>
        <v>0</v>
      </c>
      <c r="N12" s="117">
        <v>1</v>
      </c>
      <c r="S12" s="117">
        <v>1</v>
      </c>
      <c r="W12" s="117">
        <v>1</v>
      </c>
      <c r="X12" s="9"/>
      <c r="Z12" s="15" t="s">
        <v>152</v>
      </c>
      <c r="AA12" s="116">
        <v>2</v>
      </c>
      <c r="AB12" s="122" t="s">
        <v>225</v>
      </c>
    </row>
    <row r="13" spans="1:28" x14ac:dyDescent="0.45">
      <c r="A13" s="5" t="s">
        <v>24</v>
      </c>
      <c r="B13" s="10" t="s">
        <v>60</v>
      </c>
      <c r="D13" s="16" t="s">
        <v>120</v>
      </c>
      <c r="E13" s="10">
        <v>211</v>
      </c>
      <c r="G13" s="58" t="s">
        <v>143</v>
      </c>
      <c r="H13" s="20" t="s">
        <v>133</v>
      </c>
      <c r="I13" s="10" t="str">
        <f>IF(M4&gt;=1,"ผ่านเงื่อนไขวิชาบังคับก่อน","**  ไม่ผ่านเงื่อนไขวิชาบังคับก่อน  **")</f>
        <v>**  ไม่ผ่านเงื่อนไขวิชาบังคับก่อน  **</v>
      </c>
      <c r="K13" s="113" t="s">
        <v>121</v>
      </c>
      <c r="L13" s="111">
        <v>411</v>
      </c>
      <c r="M13" s="3">
        <f>IF('แบบฟอร์มแจ้งจบ 2566'!J$24=เงื่อนไข!L13,1,IF('แบบฟอร์มแจ้งจบ 2566'!J$25=เงื่อนไข!L13,1,IF('แบบฟอร์มแจ้งจบ 2566'!J$26=เงื่อนไข!L13,1,IF('แบบฟอร์มแจ้งจบ 2566'!J$27=เงื่อนไข!L13,1,IF('แบบฟอร์มแจ้งจบ 2566'!J$28=เงื่อนไข!L13,1,IF('แบบฟอร์มแจ้งจบ 2566'!J$29=เงื่อนไข!L13,1,IF('แบบฟอร์มแจ้งจบ 2566'!J$30=เงื่อนไข!L13,1,IF('แบบฟอร์มแจ้งจบ 2566'!J$32=เงื่อนไข!L13,1,IF('แบบฟอร์มแจ้งจบ 2566'!J$33=เงื่อนไข!L13,1,IF('แบบฟอร์มแจ้งจบ 2566'!J$34=เงื่อนไข!L13,1,IF('แบบฟอร์มแจ้งจบ 2566'!J$36=เงื่อนไข!L13,1,0)))))))))))</f>
        <v>0</v>
      </c>
      <c r="S13" s="117">
        <v>1</v>
      </c>
      <c r="W13" s="117">
        <v>1</v>
      </c>
      <c r="X13" s="9"/>
      <c r="Z13" s="15" t="s">
        <v>133</v>
      </c>
      <c r="AA13" s="116">
        <v>1</v>
      </c>
      <c r="AB13" s="122" t="s">
        <v>215</v>
      </c>
    </row>
    <row r="14" spans="1:28" x14ac:dyDescent="0.45">
      <c r="A14" s="5" t="s">
        <v>25</v>
      </c>
      <c r="D14" s="243" t="s">
        <v>128</v>
      </c>
      <c r="E14" s="244"/>
      <c r="K14" s="113" t="s">
        <v>121</v>
      </c>
      <c r="L14" s="111">
        <v>412</v>
      </c>
      <c r="M14" s="3">
        <f>IF('แบบฟอร์มแจ้งจบ 2566'!J$24=เงื่อนไข!L14,1,IF('แบบฟอร์มแจ้งจบ 2566'!J$25=เงื่อนไข!L14,1,IF('แบบฟอร์มแจ้งจบ 2566'!J$26=เงื่อนไข!L14,1,IF('แบบฟอร์มแจ้งจบ 2566'!J$27=เงื่อนไข!L14,1,IF('แบบฟอร์มแจ้งจบ 2566'!J$28=เงื่อนไข!L14,1,IF('แบบฟอร์มแจ้งจบ 2566'!J$29=เงื่อนไข!L14,1,IF('แบบฟอร์มแจ้งจบ 2566'!J$30=เงื่อนไข!L14,1,IF('แบบฟอร์มแจ้งจบ 2566'!J$32=เงื่อนไข!L14,1,IF('แบบฟอร์มแจ้งจบ 2566'!J$33=เงื่อนไข!L14,1,IF('แบบฟอร์มแจ้งจบ 2566'!J$34=เงื่อนไข!L14,1,IF('แบบฟอร์มแจ้งจบ 2566'!J$36=เงื่อนไข!L14,1,0)))))))))))</f>
        <v>0</v>
      </c>
      <c r="S14" s="117">
        <v>1</v>
      </c>
      <c r="W14" s="117">
        <v>1</v>
      </c>
      <c r="X14" s="9"/>
      <c r="Z14" s="16" t="s">
        <v>154</v>
      </c>
      <c r="AA14" s="123">
        <v>5</v>
      </c>
      <c r="AB14" s="124" t="s">
        <v>216</v>
      </c>
    </row>
    <row r="15" spans="1:28" x14ac:dyDescent="0.45">
      <c r="A15" s="5" t="s">
        <v>26</v>
      </c>
      <c r="D15" s="49" t="s">
        <v>121</v>
      </c>
      <c r="E15" s="39">
        <v>320</v>
      </c>
      <c r="K15" s="113" t="s">
        <v>121</v>
      </c>
      <c r="L15" s="111">
        <v>415</v>
      </c>
      <c r="M15" s="3">
        <f>IF('แบบฟอร์มแจ้งจบ 2566'!J$24=เงื่อนไข!L15,1,IF('แบบฟอร์มแจ้งจบ 2566'!J$25=เงื่อนไข!L15,1,IF('แบบฟอร์มแจ้งจบ 2566'!J$26=เงื่อนไข!L15,1,IF('แบบฟอร์มแจ้งจบ 2566'!J$27=เงื่อนไข!L15,1,IF('แบบฟอร์มแจ้งจบ 2566'!J$28=เงื่อนไข!L15,1,IF('แบบฟอร์มแจ้งจบ 2566'!J$29=เงื่อนไข!L15,1,IF('แบบฟอร์มแจ้งจบ 2566'!J$30=เงื่อนไข!L15,1,IF('แบบฟอร์มแจ้งจบ 2566'!J$32=เงื่อนไข!L15,1,IF('แบบฟอร์มแจ้งจบ 2566'!J$33=เงื่อนไข!L15,1,IF('แบบฟอร์มแจ้งจบ 2566'!J$34=เงื่อนไข!L15,1,IF('แบบฟอร์มแจ้งจบ 2566'!J$36=เงื่อนไข!L15,1,0)))))))))))</f>
        <v>0</v>
      </c>
      <c r="S15" s="117">
        <v>1</v>
      </c>
      <c r="W15" s="117">
        <v>1</v>
      </c>
      <c r="X15" s="9"/>
    </row>
    <row r="16" spans="1:28" x14ac:dyDescent="0.45">
      <c r="A16" s="5" t="s">
        <v>27</v>
      </c>
      <c r="D16" s="16" t="s">
        <v>121</v>
      </c>
      <c r="E16" s="10">
        <v>421</v>
      </c>
      <c r="K16" s="113" t="s">
        <v>121</v>
      </c>
      <c r="L16" s="111">
        <v>416</v>
      </c>
      <c r="M16" s="3">
        <f>IF('แบบฟอร์มแจ้งจบ 2566'!J$24=เงื่อนไข!L16,1,IF('แบบฟอร์มแจ้งจบ 2566'!J$25=เงื่อนไข!L16,1,IF('แบบฟอร์มแจ้งจบ 2566'!J$26=เงื่อนไข!L16,1,IF('แบบฟอร์มแจ้งจบ 2566'!J$27=เงื่อนไข!L16,1,IF('แบบฟอร์มแจ้งจบ 2566'!J$28=เงื่อนไข!L16,1,IF('แบบฟอร์มแจ้งจบ 2566'!J$29=เงื่อนไข!L16,1,IF('แบบฟอร์มแจ้งจบ 2566'!J$30=เงื่อนไข!L16,1,IF('แบบฟอร์มแจ้งจบ 2566'!J$32=เงื่อนไข!L16,1,IF('แบบฟอร์มแจ้งจบ 2566'!J$33=เงื่อนไข!L16,1,IF('แบบฟอร์มแจ้งจบ 2566'!J$34=เงื่อนไข!L16,1,IF('แบบฟอร์มแจ้งจบ 2566'!J$36=เงื่อนไข!L16,1,0)))))))))))</f>
        <v>0</v>
      </c>
      <c r="S16" s="117">
        <v>1</v>
      </c>
      <c r="W16" s="117">
        <v>1</v>
      </c>
      <c r="X16" s="9"/>
    </row>
    <row r="17" spans="1:24" x14ac:dyDescent="0.45">
      <c r="A17" s="5" t="s">
        <v>28</v>
      </c>
      <c r="B17" s="3"/>
      <c r="D17" s="243" t="s">
        <v>129</v>
      </c>
      <c r="E17" s="244"/>
      <c r="K17" s="113" t="s">
        <v>121</v>
      </c>
      <c r="L17" s="111">
        <v>511</v>
      </c>
      <c r="M17" s="3">
        <f>IF('แบบฟอร์มแจ้งจบ 2566'!J$24=เงื่อนไข!L17,1,IF('แบบฟอร์มแจ้งจบ 2566'!J$25=เงื่อนไข!L17,1,IF('แบบฟอร์มแจ้งจบ 2566'!J$26=เงื่อนไข!L17,1,IF('แบบฟอร์มแจ้งจบ 2566'!J$27=เงื่อนไข!L17,1,IF('แบบฟอร์มแจ้งจบ 2566'!J$28=เงื่อนไข!L17,1,IF('แบบฟอร์มแจ้งจบ 2566'!J$29=เงื่อนไข!L17,1,IF('แบบฟอร์มแจ้งจบ 2566'!J$30=เงื่อนไข!L17,1,IF('แบบฟอร์มแจ้งจบ 2566'!J$32=เงื่อนไข!L17,1,IF('แบบฟอร์มแจ้งจบ 2566'!J$33=เงื่อนไข!L17,1,IF('แบบฟอร์มแจ้งจบ 2566'!J$34=เงื่อนไข!L17,1,IF('แบบฟอร์มแจ้งจบ 2566'!J$36=เงื่อนไข!L17,1,0)))))))))))</f>
        <v>0</v>
      </c>
      <c r="S17" s="117">
        <v>1</v>
      </c>
      <c r="W17" s="117">
        <v>1</v>
      </c>
      <c r="X17" s="9"/>
    </row>
    <row r="18" spans="1:24" x14ac:dyDescent="0.45">
      <c r="A18" s="5" t="s">
        <v>29</v>
      </c>
      <c r="B18" s="3"/>
      <c r="D18" s="49" t="s">
        <v>121</v>
      </c>
      <c r="E18" s="39">
        <v>325</v>
      </c>
      <c r="K18" s="113" t="s">
        <v>121</v>
      </c>
      <c r="L18" s="111">
        <v>512</v>
      </c>
      <c r="M18" s="3">
        <f>IF('แบบฟอร์มแจ้งจบ 2566'!J$24=เงื่อนไข!L18,1,IF('แบบฟอร์มแจ้งจบ 2566'!J$25=เงื่อนไข!L18,1,IF('แบบฟอร์มแจ้งจบ 2566'!J$26=เงื่อนไข!L18,1,IF('แบบฟอร์มแจ้งจบ 2566'!J$27=เงื่อนไข!L18,1,IF('แบบฟอร์มแจ้งจบ 2566'!J$28=เงื่อนไข!L18,1,IF('แบบฟอร์มแจ้งจบ 2566'!J$29=เงื่อนไข!L18,1,IF('แบบฟอร์มแจ้งจบ 2566'!J$30=เงื่อนไข!L18,1,IF('แบบฟอร์มแจ้งจบ 2566'!J$32=เงื่อนไข!L18,1,IF('แบบฟอร์มแจ้งจบ 2566'!J$33=เงื่อนไข!L18,1,IF('แบบฟอร์มแจ้งจบ 2566'!J$34=เงื่อนไข!L18,1,IF('แบบฟอร์มแจ้งจบ 2566'!J$36=เงื่อนไข!L18,1,0)))))))))))</f>
        <v>0</v>
      </c>
      <c r="S18" s="117">
        <v>1</v>
      </c>
      <c r="W18" s="117">
        <v>1</v>
      </c>
      <c r="X18" s="9"/>
    </row>
    <row r="19" spans="1:24" x14ac:dyDescent="0.45">
      <c r="A19" s="5" t="s">
        <v>30</v>
      </c>
      <c r="D19" s="15" t="s">
        <v>121</v>
      </c>
      <c r="E19" s="9">
        <v>425</v>
      </c>
      <c r="K19" s="112" t="s">
        <v>121</v>
      </c>
      <c r="L19" s="110">
        <v>421</v>
      </c>
      <c r="M19" s="3">
        <f>IF('แบบฟอร์มแจ้งจบ 2566'!J$24=เงื่อนไข!L19,1,IF('แบบฟอร์มแจ้งจบ 2566'!J$25=เงื่อนไข!L19,1,IF('แบบฟอร์มแจ้งจบ 2566'!J$26=เงื่อนไข!L19,1,IF('แบบฟอร์มแจ้งจบ 2566'!J$27=เงื่อนไข!L19,1,IF('แบบฟอร์มแจ้งจบ 2566'!J$28=เงื่อนไข!L19,1,IF('แบบฟอร์มแจ้งจบ 2566'!J$29=เงื่อนไข!L19,1,IF('แบบฟอร์มแจ้งจบ 2566'!J$30=เงื่อนไข!L19,1,IF('แบบฟอร์มแจ้งจบ 2566'!J$32=เงื่อนไข!L19,1,IF('แบบฟอร์มแจ้งจบ 2566'!J$33=เงื่อนไข!L19,1,IF('แบบฟอร์มแจ้งจบ 2566'!J$34=เงื่อนไข!L19,1,IF('แบบฟอร์มแจ้งจบ 2566'!J$36=เงื่อนไข!L19,1,0)))))))))))</f>
        <v>0</v>
      </c>
      <c r="S19" s="117">
        <v>1</v>
      </c>
      <c r="W19" s="117">
        <v>1</v>
      </c>
      <c r="X19" s="9"/>
    </row>
    <row r="20" spans="1:24" x14ac:dyDescent="0.45">
      <c r="A20" s="5" t="s">
        <v>31</v>
      </c>
      <c r="D20" s="241" t="s">
        <v>130</v>
      </c>
      <c r="E20" s="242"/>
      <c r="K20" s="112" t="s">
        <v>121</v>
      </c>
      <c r="L20" s="110">
        <v>422</v>
      </c>
      <c r="M20" s="3">
        <f>IF('แบบฟอร์มแจ้งจบ 2566'!J$24=เงื่อนไข!L20,1,IF('แบบฟอร์มแจ้งจบ 2566'!J$25=เงื่อนไข!L20,1,IF('แบบฟอร์มแจ้งจบ 2566'!J$26=เงื่อนไข!L20,1,IF('แบบฟอร์มแจ้งจบ 2566'!J$27=เงื่อนไข!L20,1,IF('แบบฟอร์มแจ้งจบ 2566'!J$28=เงื่อนไข!L20,1,IF('แบบฟอร์มแจ้งจบ 2566'!J$29=เงื่อนไข!L20,1,IF('แบบฟอร์มแจ้งจบ 2566'!J$30=เงื่อนไข!L20,1,IF('แบบฟอร์มแจ้งจบ 2566'!J$32=เงื่อนไข!L20,1,IF('แบบฟอร์มแจ้งจบ 2566'!J$33=เงื่อนไข!L20,1,IF('แบบฟอร์มแจ้งจบ 2566'!J$34=เงื่อนไข!L20,1,IF('แบบฟอร์มแจ้งจบ 2566'!J$36=เงื่อนไข!L20,1,0)))))))))))</f>
        <v>0</v>
      </c>
      <c r="S20" s="117">
        <v>1</v>
      </c>
      <c r="W20" s="117">
        <v>1</v>
      </c>
      <c r="X20" s="9"/>
    </row>
    <row r="21" spans="1:24" x14ac:dyDescent="0.45">
      <c r="A21" s="5" t="s">
        <v>32</v>
      </c>
      <c r="D21" s="15" t="s">
        <v>121</v>
      </c>
      <c r="E21" s="9">
        <v>404</v>
      </c>
      <c r="K21" s="112" t="s">
        <v>121</v>
      </c>
      <c r="L21" s="110">
        <v>423</v>
      </c>
      <c r="M21" s="3">
        <f>IF('แบบฟอร์มแจ้งจบ 2566'!J$24=เงื่อนไข!L21,1,IF('แบบฟอร์มแจ้งจบ 2566'!J$25=เงื่อนไข!L21,1,IF('แบบฟอร์มแจ้งจบ 2566'!J$26=เงื่อนไข!L21,1,IF('แบบฟอร์มแจ้งจบ 2566'!J$27=เงื่อนไข!L21,1,IF('แบบฟอร์มแจ้งจบ 2566'!J$28=เงื่อนไข!L21,1,IF('แบบฟอร์มแจ้งจบ 2566'!J$29=เงื่อนไข!L21,1,IF('แบบฟอร์มแจ้งจบ 2566'!J$30=เงื่อนไข!L21,1,IF('แบบฟอร์มแจ้งจบ 2566'!J$32=เงื่อนไข!L21,1,IF('แบบฟอร์มแจ้งจบ 2566'!J$33=เงื่อนไข!L21,1,IF('แบบฟอร์มแจ้งจบ 2566'!J$34=เงื่อนไข!L21,1,IF('แบบฟอร์มแจ้งจบ 2566'!J$36=เงื่อนไข!L21,1,0)))))))))))</f>
        <v>0</v>
      </c>
      <c r="S21" s="117">
        <v>1</v>
      </c>
      <c r="W21" s="117">
        <v>1</v>
      </c>
      <c r="X21" s="9"/>
    </row>
    <row r="22" spans="1:24" x14ac:dyDescent="0.45">
      <c r="A22" s="5" t="s">
        <v>33</v>
      </c>
      <c r="D22" s="15" t="s">
        <v>121</v>
      </c>
      <c r="E22" s="9">
        <v>406</v>
      </c>
      <c r="K22" s="112" t="s">
        <v>121</v>
      </c>
      <c r="L22" s="110">
        <v>424</v>
      </c>
      <c r="M22" s="3">
        <f>IF('แบบฟอร์มแจ้งจบ 2566'!J$24=เงื่อนไข!L22,1,IF('แบบฟอร์มแจ้งจบ 2566'!J$25=เงื่อนไข!L22,1,IF('แบบฟอร์มแจ้งจบ 2566'!J$26=เงื่อนไข!L22,1,IF('แบบฟอร์มแจ้งจบ 2566'!J$27=เงื่อนไข!L22,1,IF('แบบฟอร์มแจ้งจบ 2566'!J$28=เงื่อนไข!L22,1,IF('แบบฟอร์มแจ้งจบ 2566'!J$29=เงื่อนไข!L22,1,IF('แบบฟอร์มแจ้งจบ 2566'!J$30=เงื่อนไข!L22,1,IF('แบบฟอร์มแจ้งจบ 2566'!J$32=เงื่อนไข!L22,1,IF('แบบฟอร์มแจ้งจบ 2566'!J$33=เงื่อนไข!L22,1,IF('แบบฟอร์มแจ้งจบ 2566'!J$34=เงื่อนไข!L22,1,IF('แบบฟอร์มแจ้งจบ 2566'!J$36=เงื่อนไข!L22,1,0)))))))))))</f>
        <v>0</v>
      </c>
      <c r="S22" s="117">
        <v>1</v>
      </c>
      <c r="W22" s="117">
        <v>1</v>
      </c>
      <c r="X22" s="9"/>
    </row>
    <row r="23" spans="1:24" x14ac:dyDescent="0.45">
      <c r="A23" s="5" t="s">
        <v>34</v>
      </c>
      <c r="D23" s="15" t="s">
        <v>121</v>
      </c>
      <c r="E23" s="9">
        <v>460</v>
      </c>
      <c r="K23" s="112" t="s">
        <v>121</v>
      </c>
      <c r="L23" s="110">
        <v>425</v>
      </c>
      <c r="M23" s="3">
        <f>IF('แบบฟอร์มแจ้งจบ 2566'!J$24=เงื่อนไข!L23,1,IF('แบบฟอร์มแจ้งจบ 2566'!J$25=เงื่อนไข!L23,1,IF('แบบฟอร์มแจ้งจบ 2566'!J$26=เงื่อนไข!L23,1,IF('แบบฟอร์มแจ้งจบ 2566'!J$27=เงื่อนไข!L23,1,IF('แบบฟอร์มแจ้งจบ 2566'!J$28=เงื่อนไข!L23,1,IF('แบบฟอร์มแจ้งจบ 2566'!J$29=เงื่อนไข!L23,1,IF('แบบฟอร์มแจ้งจบ 2566'!J$30=เงื่อนไข!L23,1,IF('แบบฟอร์มแจ้งจบ 2566'!J$32=เงื่อนไข!L23,1,IF('แบบฟอร์มแจ้งจบ 2566'!J$33=เงื่อนไข!L23,1,IF('แบบฟอร์มแจ้งจบ 2566'!J$34=เงื่อนไข!L23,1,IF('แบบฟอร์มแจ้งจบ 2566'!J$36=เงื่อนไข!L23,1,0)))))))))))</f>
        <v>0</v>
      </c>
      <c r="S23" s="117">
        <v>1</v>
      </c>
      <c r="W23" s="117">
        <v>1</v>
      </c>
      <c r="X23" s="9"/>
    </row>
    <row r="24" spans="1:24" x14ac:dyDescent="0.45">
      <c r="A24" s="5" t="s">
        <v>35</v>
      </c>
      <c r="D24" s="241" t="s">
        <v>131</v>
      </c>
      <c r="E24" s="242"/>
      <c r="K24" s="112" t="s">
        <v>121</v>
      </c>
      <c r="L24" s="110">
        <v>426</v>
      </c>
      <c r="M24" s="3">
        <f>IF('แบบฟอร์มแจ้งจบ 2566'!J$24=เงื่อนไข!L24,1,IF('แบบฟอร์มแจ้งจบ 2566'!J$25=เงื่อนไข!L24,1,IF('แบบฟอร์มแจ้งจบ 2566'!J$26=เงื่อนไข!L24,1,IF('แบบฟอร์มแจ้งจบ 2566'!J$27=เงื่อนไข!L24,1,IF('แบบฟอร์มแจ้งจบ 2566'!J$28=เงื่อนไข!L24,1,IF('แบบฟอร์มแจ้งจบ 2566'!J$29=เงื่อนไข!L24,1,IF('แบบฟอร์มแจ้งจบ 2566'!J$30=เงื่อนไข!L24,1,IF('แบบฟอร์มแจ้งจบ 2566'!J$32=เงื่อนไข!L24,1,IF('แบบฟอร์มแจ้งจบ 2566'!J$33=เงื่อนไข!L24,1,IF('แบบฟอร์มแจ้งจบ 2566'!J$34=เงื่อนไข!L24,1,IF('แบบฟอร์มแจ้งจบ 2566'!J$36=เงื่อนไข!L24,1,0)))))))))))</f>
        <v>0</v>
      </c>
      <c r="S24" s="117">
        <v>1</v>
      </c>
      <c r="W24" s="117">
        <v>1</v>
      </c>
      <c r="X24" s="9"/>
    </row>
    <row r="25" spans="1:24" x14ac:dyDescent="0.45">
      <c r="A25" s="5" t="s">
        <v>36</v>
      </c>
      <c r="D25" s="15" t="s">
        <v>121</v>
      </c>
      <c r="E25" s="9">
        <v>409</v>
      </c>
      <c r="K25" s="112" t="s">
        <v>121</v>
      </c>
      <c r="L25" s="110">
        <v>427</v>
      </c>
      <c r="M25" s="3">
        <f>IF('แบบฟอร์มแจ้งจบ 2566'!J$24=เงื่อนไข!L25,1,IF('แบบฟอร์มแจ้งจบ 2566'!J$25=เงื่อนไข!L25,1,IF('แบบฟอร์มแจ้งจบ 2566'!J$26=เงื่อนไข!L25,1,IF('แบบฟอร์มแจ้งจบ 2566'!J$27=เงื่อนไข!L25,1,IF('แบบฟอร์มแจ้งจบ 2566'!J$28=เงื่อนไข!L25,1,IF('แบบฟอร์มแจ้งจบ 2566'!J$29=เงื่อนไข!L25,1,IF('แบบฟอร์มแจ้งจบ 2566'!J$30=เงื่อนไข!L25,1,IF('แบบฟอร์มแจ้งจบ 2566'!J$32=เงื่อนไข!L25,1,IF('แบบฟอร์มแจ้งจบ 2566'!J$33=เงื่อนไข!L25,1,IF('แบบฟอร์มแจ้งจบ 2566'!J$34=เงื่อนไข!L25,1,IF('แบบฟอร์มแจ้งจบ 2566'!J$36=เงื่อนไข!L25,1,0)))))))))))</f>
        <v>0</v>
      </c>
      <c r="S25" s="117">
        <v>1</v>
      </c>
      <c r="W25" s="117">
        <v>1</v>
      </c>
      <c r="X25" s="9"/>
    </row>
    <row r="26" spans="1:24" x14ac:dyDescent="0.45">
      <c r="A26" s="5" t="s">
        <v>37</v>
      </c>
      <c r="D26" s="15" t="s">
        <v>121</v>
      </c>
      <c r="E26" s="9">
        <v>439</v>
      </c>
      <c r="K26" s="112" t="s">
        <v>121</v>
      </c>
      <c r="L26" s="110">
        <v>521</v>
      </c>
      <c r="M26" s="3">
        <f>IF('แบบฟอร์มแจ้งจบ 2566'!J$24=เงื่อนไข!L26,1,IF('แบบฟอร์มแจ้งจบ 2566'!J$25=เงื่อนไข!L26,1,IF('แบบฟอร์มแจ้งจบ 2566'!J$26=เงื่อนไข!L26,1,IF('แบบฟอร์มแจ้งจบ 2566'!J$27=เงื่อนไข!L26,1,IF('แบบฟอร์มแจ้งจบ 2566'!J$28=เงื่อนไข!L26,1,IF('แบบฟอร์มแจ้งจบ 2566'!J$29=เงื่อนไข!L26,1,IF('แบบฟอร์มแจ้งจบ 2566'!J$30=เงื่อนไข!L26,1,IF('แบบฟอร์มแจ้งจบ 2566'!J$32=เงื่อนไข!L26,1,IF('แบบฟอร์มแจ้งจบ 2566'!J$33=เงื่อนไข!L26,1,IF('แบบฟอร์มแจ้งจบ 2566'!J$34=เงื่อนไข!L26,1,IF('แบบฟอร์มแจ้งจบ 2566'!J$36=เงื่อนไข!L26,1,0)))))))))))</f>
        <v>0</v>
      </c>
      <c r="S26" s="117">
        <v>1</v>
      </c>
      <c r="W26" s="117">
        <v>1</v>
      </c>
      <c r="X26" s="9"/>
    </row>
    <row r="27" spans="1:24" x14ac:dyDescent="0.45">
      <c r="A27" s="5" t="s">
        <v>38</v>
      </c>
      <c r="D27" s="15" t="s">
        <v>121</v>
      </c>
      <c r="E27" s="9">
        <v>449</v>
      </c>
      <c r="K27" s="112" t="s">
        <v>121</v>
      </c>
      <c r="L27" s="110">
        <v>522</v>
      </c>
      <c r="M27" s="3">
        <f>IF('แบบฟอร์มแจ้งจบ 2566'!J$24=เงื่อนไข!L27,1,IF('แบบฟอร์มแจ้งจบ 2566'!J$25=เงื่อนไข!L27,1,IF('แบบฟอร์มแจ้งจบ 2566'!J$26=เงื่อนไข!L27,1,IF('แบบฟอร์มแจ้งจบ 2566'!J$27=เงื่อนไข!L27,1,IF('แบบฟอร์มแจ้งจบ 2566'!J$28=เงื่อนไข!L27,1,IF('แบบฟอร์มแจ้งจบ 2566'!J$29=เงื่อนไข!L27,1,IF('แบบฟอร์มแจ้งจบ 2566'!J$30=เงื่อนไข!L27,1,IF('แบบฟอร์มแจ้งจบ 2566'!J$32=เงื่อนไข!L27,1,IF('แบบฟอร์มแจ้งจบ 2566'!J$33=เงื่อนไข!L27,1,IF('แบบฟอร์มแจ้งจบ 2566'!J$34=เงื่อนไข!L27,1,IF('แบบฟอร์มแจ้งจบ 2566'!J$36=เงื่อนไข!L27,1,0)))))))))))</f>
        <v>0</v>
      </c>
      <c r="S27" s="117">
        <v>1</v>
      </c>
      <c r="W27" s="117">
        <v>1</v>
      </c>
      <c r="X27" s="9"/>
    </row>
    <row r="28" spans="1:24" x14ac:dyDescent="0.45">
      <c r="A28" s="5" t="s">
        <v>39</v>
      </c>
      <c r="D28" s="15" t="s">
        <v>121</v>
      </c>
      <c r="E28" s="9">
        <v>459</v>
      </c>
      <c r="K28" s="113" t="s">
        <v>121</v>
      </c>
      <c r="L28" s="111">
        <v>431</v>
      </c>
      <c r="M28" s="3">
        <f>IF('แบบฟอร์มแจ้งจบ 2566'!J$24=เงื่อนไข!L28,1,IF('แบบฟอร์มแจ้งจบ 2566'!J$25=เงื่อนไข!L28,1,IF('แบบฟอร์มแจ้งจบ 2566'!J$26=เงื่อนไข!L28,1,IF('แบบฟอร์มแจ้งจบ 2566'!J$27=เงื่อนไข!L28,1,IF('แบบฟอร์มแจ้งจบ 2566'!J$28=เงื่อนไข!L28,1,IF('แบบฟอร์มแจ้งจบ 2566'!J$29=เงื่อนไข!L28,1,IF('แบบฟอร์มแจ้งจบ 2566'!J$30=เงื่อนไข!L28,1,IF('แบบฟอร์มแจ้งจบ 2566'!J$32=เงื่อนไข!L28,1,IF('แบบฟอร์มแจ้งจบ 2566'!J$33=เงื่อนไข!L28,1,IF('แบบฟอร์มแจ้งจบ 2566'!J$34=เงื่อนไข!L28,1,IF('แบบฟอร์มแจ้งจบ 2566'!J$36=เงื่อนไข!L28,1,0)))))))))))</f>
        <v>0</v>
      </c>
      <c r="O28" s="117">
        <v>1</v>
      </c>
      <c r="S28" s="117">
        <v>1</v>
      </c>
      <c r="W28" s="117">
        <v>1</v>
      </c>
      <c r="X28" s="9"/>
    </row>
    <row r="29" spans="1:24" x14ac:dyDescent="0.45">
      <c r="A29" s="5" t="s">
        <v>40</v>
      </c>
      <c r="D29" s="15" t="s">
        <v>121</v>
      </c>
      <c r="E29" s="9">
        <v>469</v>
      </c>
      <c r="K29" s="113" t="s">
        <v>121</v>
      </c>
      <c r="L29" s="111">
        <v>432</v>
      </c>
      <c r="M29" s="3">
        <f>IF('แบบฟอร์มแจ้งจบ 2566'!J$24=เงื่อนไข!L29,1,IF('แบบฟอร์มแจ้งจบ 2566'!J$25=เงื่อนไข!L29,1,IF('แบบฟอร์มแจ้งจบ 2566'!J$26=เงื่อนไข!L29,1,IF('แบบฟอร์มแจ้งจบ 2566'!J$27=เงื่อนไข!L29,1,IF('แบบฟอร์มแจ้งจบ 2566'!J$28=เงื่อนไข!L29,1,IF('แบบฟอร์มแจ้งจบ 2566'!J$29=เงื่อนไข!L29,1,IF('แบบฟอร์มแจ้งจบ 2566'!J$30=เงื่อนไข!L29,1,IF('แบบฟอร์มแจ้งจบ 2566'!J$32=เงื่อนไข!L29,1,IF('แบบฟอร์มแจ้งจบ 2566'!J$33=เงื่อนไข!L29,1,IF('แบบฟอร์มแจ้งจบ 2566'!J$34=เงื่อนไข!L29,1,IF('แบบฟอร์มแจ้งจบ 2566'!J$36=เงื่อนไข!L29,1,0)))))))))))</f>
        <v>0</v>
      </c>
      <c r="O29" s="117">
        <v>1</v>
      </c>
      <c r="S29" s="117">
        <v>1</v>
      </c>
      <c r="W29" s="117">
        <v>1</v>
      </c>
      <c r="X29" s="9"/>
    </row>
    <row r="30" spans="1:24" x14ac:dyDescent="0.45">
      <c r="A30" s="5" t="s">
        <v>41</v>
      </c>
      <c r="D30" s="15" t="s">
        <v>121</v>
      </c>
      <c r="E30" s="9">
        <v>470</v>
      </c>
      <c r="K30" s="113" t="s">
        <v>121</v>
      </c>
      <c r="L30" s="111">
        <v>433</v>
      </c>
      <c r="M30" s="3">
        <f>IF('แบบฟอร์มแจ้งจบ 2566'!J$24=เงื่อนไข!L30,1,IF('แบบฟอร์มแจ้งจบ 2566'!J$25=เงื่อนไข!L30,1,IF('แบบฟอร์มแจ้งจบ 2566'!J$26=เงื่อนไข!L30,1,IF('แบบฟอร์มแจ้งจบ 2566'!J$27=เงื่อนไข!L30,1,IF('แบบฟอร์มแจ้งจบ 2566'!J$28=เงื่อนไข!L30,1,IF('แบบฟอร์มแจ้งจบ 2566'!J$29=เงื่อนไข!L30,1,IF('แบบฟอร์มแจ้งจบ 2566'!J$30=เงื่อนไข!L30,1,IF('แบบฟอร์มแจ้งจบ 2566'!J$32=เงื่อนไข!L30,1,IF('แบบฟอร์มแจ้งจบ 2566'!J$33=เงื่อนไข!L30,1,IF('แบบฟอร์มแจ้งจบ 2566'!J$34=เงื่อนไข!L30,1,IF('แบบฟอร์มแจ้งจบ 2566'!J$36=เงื่อนไข!L30,1,0)))))))))))</f>
        <v>0</v>
      </c>
      <c r="O30" s="117">
        <v>1</v>
      </c>
      <c r="S30" s="117">
        <v>1</v>
      </c>
      <c r="W30" s="117">
        <v>1</v>
      </c>
      <c r="X30" s="9"/>
    </row>
    <row r="31" spans="1:24" x14ac:dyDescent="0.45">
      <c r="A31" s="5" t="s">
        <v>42</v>
      </c>
      <c r="D31" s="15" t="s">
        <v>121</v>
      </c>
      <c r="E31" s="9">
        <v>479</v>
      </c>
      <c r="K31" s="113" t="s">
        <v>121</v>
      </c>
      <c r="L31" s="111">
        <v>434</v>
      </c>
      <c r="M31" s="3">
        <f>IF('แบบฟอร์มแจ้งจบ 2566'!J$24=เงื่อนไข!L31,1,IF('แบบฟอร์มแจ้งจบ 2566'!J$25=เงื่อนไข!L31,1,IF('แบบฟอร์มแจ้งจบ 2566'!J$26=เงื่อนไข!L31,1,IF('แบบฟอร์มแจ้งจบ 2566'!J$27=เงื่อนไข!L31,1,IF('แบบฟอร์มแจ้งจบ 2566'!J$28=เงื่อนไข!L31,1,IF('แบบฟอร์มแจ้งจบ 2566'!J$29=เงื่อนไข!L31,1,IF('แบบฟอร์มแจ้งจบ 2566'!J$30=เงื่อนไข!L31,1,IF('แบบฟอร์มแจ้งจบ 2566'!J$32=เงื่อนไข!L31,1,IF('แบบฟอร์มแจ้งจบ 2566'!J$33=เงื่อนไข!L31,1,IF('แบบฟอร์มแจ้งจบ 2566'!J$34=เงื่อนไข!L31,1,IF('แบบฟอร์มแจ้งจบ 2566'!J$36=เงื่อนไข!L31,1,0)))))))))))</f>
        <v>0</v>
      </c>
      <c r="O31" s="117">
        <v>1</v>
      </c>
      <c r="S31" s="117">
        <v>1</v>
      </c>
      <c r="W31" s="117">
        <v>1</v>
      </c>
      <c r="X31" s="9"/>
    </row>
    <row r="32" spans="1:24" x14ac:dyDescent="0.45">
      <c r="A32" s="5" t="s">
        <v>43</v>
      </c>
      <c r="D32" s="15" t="s">
        <v>121</v>
      </c>
      <c r="E32" s="9">
        <v>489</v>
      </c>
      <c r="K32" s="113" t="s">
        <v>121</v>
      </c>
      <c r="L32" s="111">
        <v>435</v>
      </c>
      <c r="M32" s="3">
        <f>IF('แบบฟอร์มแจ้งจบ 2566'!J$24=เงื่อนไข!L32,1,IF('แบบฟอร์มแจ้งจบ 2566'!J$25=เงื่อนไข!L32,1,IF('แบบฟอร์มแจ้งจบ 2566'!J$26=เงื่อนไข!L32,1,IF('แบบฟอร์มแจ้งจบ 2566'!J$27=เงื่อนไข!L32,1,IF('แบบฟอร์มแจ้งจบ 2566'!J$28=เงื่อนไข!L32,1,IF('แบบฟอร์มแจ้งจบ 2566'!J$29=เงื่อนไข!L32,1,IF('แบบฟอร์มแจ้งจบ 2566'!J$30=เงื่อนไข!L32,1,IF('แบบฟอร์มแจ้งจบ 2566'!J$32=เงื่อนไข!L32,1,IF('แบบฟอร์มแจ้งจบ 2566'!J$33=เงื่อนไข!L32,1,IF('แบบฟอร์มแจ้งจบ 2566'!J$34=เงื่อนไข!L32,1,IF('แบบฟอร์มแจ้งจบ 2566'!J$36=เงื่อนไข!L32,1,0)))))))))))</f>
        <v>0</v>
      </c>
      <c r="O32" s="117">
        <v>1</v>
      </c>
      <c r="S32" s="117">
        <v>1</v>
      </c>
      <c r="W32" s="117">
        <v>1</v>
      </c>
      <c r="X32" s="9"/>
    </row>
    <row r="33" spans="1:24" x14ac:dyDescent="0.45">
      <c r="A33" s="5" t="s">
        <v>44</v>
      </c>
      <c r="D33" s="15" t="s">
        <v>121</v>
      </c>
      <c r="E33" s="9">
        <v>490</v>
      </c>
      <c r="K33" s="113" t="s">
        <v>121</v>
      </c>
      <c r="L33" s="111">
        <v>439</v>
      </c>
      <c r="M33" s="3">
        <f>IF('แบบฟอร์มแจ้งจบ 2566'!J$24=เงื่อนไข!L33,1,IF('แบบฟอร์มแจ้งจบ 2566'!J$25=เงื่อนไข!L33,1,IF('แบบฟอร์มแจ้งจบ 2566'!J$26=เงื่อนไข!L33,1,IF('แบบฟอร์มแจ้งจบ 2566'!J$27=เงื่อนไข!L33,1,IF('แบบฟอร์มแจ้งจบ 2566'!J$28=เงื่อนไข!L33,1,IF('แบบฟอร์มแจ้งจบ 2566'!J$29=เงื่อนไข!L33,1,IF('แบบฟอร์มแจ้งจบ 2566'!J$30=เงื่อนไข!L33,1,IF('แบบฟอร์มแจ้งจบ 2566'!J$32=เงื่อนไข!L33,1,IF('แบบฟอร์มแจ้งจบ 2566'!J$33=เงื่อนไข!L33,1,IF('แบบฟอร์มแจ้งจบ 2566'!J$34=เงื่อนไข!L33,1,IF('แบบฟอร์มแจ้งจบ 2566'!J$36=เงื่อนไข!L33,1,0)))))))))))</f>
        <v>0</v>
      </c>
      <c r="X33" s="9"/>
    </row>
    <row r="34" spans="1:24" x14ac:dyDescent="0.45">
      <c r="A34" s="5" t="s">
        <v>45</v>
      </c>
      <c r="D34" s="15" t="s">
        <v>121</v>
      </c>
      <c r="E34" s="9">
        <v>499</v>
      </c>
      <c r="K34" s="113" t="s">
        <v>121</v>
      </c>
      <c r="L34" s="111">
        <v>531</v>
      </c>
      <c r="M34" s="3">
        <f>IF('แบบฟอร์มแจ้งจบ 2566'!J$24=เงื่อนไข!L34,1,IF('แบบฟอร์มแจ้งจบ 2566'!J$25=เงื่อนไข!L34,1,IF('แบบฟอร์มแจ้งจบ 2566'!J$26=เงื่อนไข!L34,1,IF('แบบฟอร์มแจ้งจบ 2566'!J$27=เงื่อนไข!L34,1,IF('แบบฟอร์มแจ้งจบ 2566'!J$28=เงื่อนไข!L34,1,IF('แบบฟอร์มแจ้งจบ 2566'!J$29=เงื่อนไข!L34,1,IF('แบบฟอร์มแจ้งจบ 2566'!J$30=เงื่อนไข!L34,1,IF('แบบฟอร์มแจ้งจบ 2566'!J$32=เงื่อนไข!L34,1,IF('แบบฟอร์มแจ้งจบ 2566'!J$33=เงื่อนไข!L34,1,IF('แบบฟอร์มแจ้งจบ 2566'!J$34=เงื่อนไข!L34,1,IF('แบบฟอร์มแจ้งจบ 2566'!J$36=เงื่อนไข!L34,1,0)))))))))))</f>
        <v>0</v>
      </c>
      <c r="O34" s="117">
        <v>1</v>
      </c>
      <c r="S34" s="117">
        <v>1</v>
      </c>
      <c r="W34" s="117">
        <v>1</v>
      </c>
      <c r="X34" s="9"/>
    </row>
    <row r="35" spans="1:24" x14ac:dyDescent="0.45">
      <c r="A35" s="5" t="s">
        <v>46</v>
      </c>
      <c r="D35" s="16" t="s">
        <v>121</v>
      </c>
      <c r="E35" s="10">
        <v>500</v>
      </c>
      <c r="K35" s="113" t="s">
        <v>121</v>
      </c>
      <c r="L35" s="111">
        <v>532</v>
      </c>
      <c r="M35" s="3">
        <f>IF('แบบฟอร์มแจ้งจบ 2566'!J$24=เงื่อนไข!L35,1,IF('แบบฟอร์มแจ้งจบ 2566'!J$25=เงื่อนไข!L35,1,IF('แบบฟอร์มแจ้งจบ 2566'!J$26=เงื่อนไข!L35,1,IF('แบบฟอร์มแจ้งจบ 2566'!J$27=เงื่อนไข!L35,1,IF('แบบฟอร์มแจ้งจบ 2566'!J$28=เงื่อนไข!L35,1,IF('แบบฟอร์มแจ้งจบ 2566'!J$29=เงื่อนไข!L35,1,IF('แบบฟอร์มแจ้งจบ 2566'!J$30=เงื่อนไข!L35,1,IF('แบบฟอร์มแจ้งจบ 2566'!J$32=เงื่อนไข!L35,1,IF('แบบฟอร์มแจ้งจบ 2566'!J$33=เงื่อนไข!L35,1,IF('แบบฟอร์มแจ้งจบ 2566'!J$34=เงื่อนไข!L35,1,IF('แบบฟอร์มแจ้งจบ 2566'!J$36=เงื่อนไข!L35,1,0)))))))))))</f>
        <v>0</v>
      </c>
      <c r="O35" s="117">
        <v>1</v>
      </c>
      <c r="S35" s="117">
        <v>1</v>
      </c>
      <c r="W35" s="117">
        <v>1</v>
      </c>
      <c r="X35" s="9"/>
    </row>
    <row r="36" spans="1:24" x14ac:dyDescent="0.45">
      <c r="A36" s="5" t="s">
        <v>47</v>
      </c>
      <c r="K36" s="112" t="s">
        <v>121</v>
      </c>
      <c r="L36" s="110">
        <v>441</v>
      </c>
      <c r="M36" s="3">
        <f>IF('แบบฟอร์มแจ้งจบ 2566'!J$24=เงื่อนไข!L36,1,IF('แบบฟอร์มแจ้งจบ 2566'!J$25=เงื่อนไข!L36,1,IF('แบบฟอร์มแจ้งจบ 2566'!J$26=เงื่อนไข!L36,1,IF('แบบฟอร์มแจ้งจบ 2566'!J$27=เงื่อนไข!L36,1,IF('แบบฟอร์มแจ้งจบ 2566'!J$28=เงื่อนไข!L36,1,IF('แบบฟอร์มแจ้งจบ 2566'!J$29=เงื่อนไข!L36,1,IF('แบบฟอร์มแจ้งจบ 2566'!J$30=เงื่อนไข!L36,1,IF('แบบฟอร์มแจ้งจบ 2566'!J$32=เงื่อนไข!L36,1,IF('แบบฟอร์มแจ้งจบ 2566'!J$33=เงื่อนไข!L36,1,IF('แบบฟอร์มแจ้งจบ 2566'!J$34=เงื่อนไข!L36,1,IF('แบบฟอร์มแจ้งจบ 2566'!J$36=เงื่อนไข!L36,1,0)))))))))))</f>
        <v>0</v>
      </c>
      <c r="P36" s="117">
        <v>1</v>
      </c>
      <c r="S36" s="117">
        <v>1</v>
      </c>
      <c r="W36" s="117">
        <v>1</v>
      </c>
      <c r="X36" s="9"/>
    </row>
    <row r="37" spans="1:24" x14ac:dyDescent="0.45">
      <c r="A37" s="6" t="s">
        <v>48</v>
      </c>
      <c r="K37" s="112" t="s">
        <v>121</v>
      </c>
      <c r="L37" s="110">
        <v>442</v>
      </c>
      <c r="M37" s="3">
        <f>IF('แบบฟอร์มแจ้งจบ 2566'!J$24=เงื่อนไข!L37,1,IF('แบบฟอร์มแจ้งจบ 2566'!J$25=เงื่อนไข!L37,1,IF('แบบฟอร์มแจ้งจบ 2566'!J$26=เงื่อนไข!L37,1,IF('แบบฟอร์มแจ้งจบ 2566'!J$27=เงื่อนไข!L37,1,IF('แบบฟอร์มแจ้งจบ 2566'!J$28=เงื่อนไข!L37,1,IF('แบบฟอร์มแจ้งจบ 2566'!J$29=เงื่อนไข!L37,1,IF('แบบฟอร์มแจ้งจบ 2566'!J$30=เงื่อนไข!L37,1,IF('แบบฟอร์มแจ้งจบ 2566'!J$32=เงื่อนไข!L37,1,IF('แบบฟอร์มแจ้งจบ 2566'!J$33=เงื่อนไข!L37,1,IF('แบบฟอร์มแจ้งจบ 2566'!J$34=เงื่อนไข!L37,1,IF('แบบฟอร์มแจ้งจบ 2566'!J$36=เงื่อนไข!L37,1,0)))))))))))</f>
        <v>0</v>
      </c>
      <c r="P37" s="117">
        <v>1</v>
      </c>
      <c r="S37" s="117">
        <v>1</v>
      </c>
      <c r="W37" s="117">
        <v>1</v>
      </c>
      <c r="X37" s="9"/>
    </row>
    <row r="38" spans="1:24" x14ac:dyDescent="0.45">
      <c r="A38" s="7"/>
      <c r="K38" s="112" t="s">
        <v>121</v>
      </c>
      <c r="L38" s="110">
        <v>443</v>
      </c>
      <c r="M38" s="3">
        <f>IF('แบบฟอร์มแจ้งจบ 2566'!J$24=เงื่อนไข!L38,1,IF('แบบฟอร์มแจ้งจบ 2566'!J$25=เงื่อนไข!L38,1,IF('แบบฟอร์มแจ้งจบ 2566'!J$26=เงื่อนไข!L38,1,IF('แบบฟอร์มแจ้งจบ 2566'!J$27=เงื่อนไข!L38,1,IF('แบบฟอร์มแจ้งจบ 2566'!J$28=เงื่อนไข!L38,1,IF('แบบฟอร์มแจ้งจบ 2566'!J$29=เงื่อนไข!L38,1,IF('แบบฟอร์มแจ้งจบ 2566'!J$30=เงื่อนไข!L38,1,IF('แบบฟอร์มแจ้งจบ 2566'!J$32=เงื่อนไข!L38,1,IF('แบบฟอร์มแจ้งจบ 2566'!J$33=เงื่อนไข!L38,1,IF('แบบฟอร์มแจ้งจบ 2566'!J$34=เงื่อนไข!L38,1,IF('แบบฟอร์มแจ้งจบ 2566'!J$36=เงื่อนไข!L38,1,0)))))))))))</f>
        <v>0</v>
      </c>
      <c r="S38" s="117">
        <v>1</v>
      </c>
      <c r="W38" s="117">
        <v>1</v>
      </c>
      <c r="X38" s="9"/>
    </row>
    <row r="39" spans="1:24" x14ac:dyDescent="0.45">
      <c r="A39" s="7"/>
      <c r="K39" s="112" t="s">
        <v>121</v>
      </c>
      <c r="L39" s="110">
        <v>444</v>
      </c>
      <c r="M39" s="3">
        <f>IF('แบบฟอร์มแจ้งจบ 2566'!J$24=เงื่อนไข!L39,1,IF('แบบฟอร์มแจ้งจบ 2566'!J$25=เงื่อนไข!L39,1,IF('แบบฟอร์มแจ้งจบ 2566'!J$26=เงื่อนไข!L39,1,IF('แบบฟอร์มแจ้งจบ 2566'!J$27=เงื่อนไข!L39,1,IF('แบบฟอร์มแจ้งจบ 2566'!J$28=เงื่อนไข!L39,1,IF('แบบฟอร์มแจ้งจบ 2566'!J$29=เงื่อนไข!L39,1,IF('แบบฟอร์มแจ้งจบ 2566'!J$30=เงื่อนไข!L39,1,IF('แบบฟอร์มแจ้งจบ 2566'!J$32=เงื่อนไข!L39,1,IF('แบบฟอร์มแจ้งจบ 2566'!J$33=เงื่อนไข!L39,1,IF('แบบฟอร์มแจ้งจบ 2566'!J$34=เงื่อนไข!L39,1,IF('แบบฟอร์มแจ้งจบ 2566'!J$36=เงื่อนไข!L39,1,0)))))))))))</f>
        <v>0</v>
      </c>
      <c r="S39" s="117">
        <v>1</v>
      </c>
      <c r="W39" s="117">
        <v>1</v>
      </c>
      <c r="X39" s="9"/>
    </row>
    <row r="40" spans="1:24" x14ac:dyDescent="0.45">
      <c r="A40" s="7"/>
      <c r="K40" s="112" t="s">
        <v>121</v>
      </c>
      <c r="L40" s="110">
        <v>449</v>
      </c>
      <c r="M40" s="3">
        <f>IF('แบบฟอร์มแจ้งจบ 2566'!J$24=เงื่อนไข!L40,1,IF('แบบฟอร์มแจ้งจบ 2566'!J$25=เงื่อนไข!L40,1,IF('แบบฟอร์มแจ้งจบ 2566'!J$26=เงื่อนไข!L40,1,IF('แบบฟอร์มแจ้งจบ 2566'!J$27=เงื่อนไข!L40,1,IF('แบบฟอร์มแจ้งจบ 2566'!J$28=เงื่อนไข!L40,1,IF('แบบฟอร์มแจ้งจบ 2566'!J$29=เงื่อนไข!L40,1,IF('แบบฟอร์มแจ้งจบ 2566'!J$30=เงื่อนไข!L40,1,IF('แบบฟอร์มแจ้งจบ 2566'!J$32=เงื่อนไข!L40,1,IF('แบบฟอร์มแจ้งจบ 2566'!J$33=เงื่อนไข!L40,1,IF('แบบฟอร์มแจ้งจบ 2566'!J$34=เงื่อนไข!L40,1,IF('แบบฟอร์มแจ้งจบ 2566'!J$36=เงื่อนไข!L40,1,0)))))))))))</f>
        <v>0</v>
      </c>
      <c r="X40" s="9"/>
    </row>
    <row r="41" spans="1:24" x14ac:dyDescent="0.45">
      <c r="A41" s="7"/>
      <c r="K41" s="112" t="s">
        <v>121</v>
      </c>
      <c r="L41" s="110">
        <v>541</v>
      </c>
      <c r="M41" s="3">
        <f>IF('แบบฟอร์มแจ้งจบ 2566'!J$24=เงื่อนไข!L41,1,IF('แบบฟอร์มแจ้งจบ 2566'!J$25=เงื่อนไข!L41,1,IF('แบบฟอร์มแจ้งจบ 2566'!J$26=เงื่อนไข!L41,1,IF('แบบฟอร์มแจ้งจบ 2566'!J$27=เงื่อนไข!L41,1,IF('แบบฟอร์มแจ้งจบ 2566'!J$28=เงื่อนไข!L41,1,IF('แบบฟอร์มแจ้งจบ 2566'!J$29=เงื่อนไข!L41,1,IF('แบบฟอร์มแจ้งจบ 2566'!J$30=เงื่อนไข!L41,1,IF('แบบฟอร์มแจ้งจบ 2566'!J$32=เงื่อนไข!L41,1,IF('แบบฟอร์มแจ้งจบ 2566'!J$33=เงื่อนไข!L41,1,IF('แบบฟอร์มแจ้งจบ 2566'!J$34=เงื่อนไข!L41,1,IF('แบบฟอร์มแจ้งจบ 2566'!J$36=เงื่อนไข!L41,1,0)))))))))))</f>
        <v>0</v>
      </c>
      <c r="S41" s="117">
        <v>1</v>
      </c>
      <c r="W41" s="117">
        <v>1</v>
      </c>
      <c r="X41" s="9"/>
    </row>
    <row r="42" spans="1:24" x14ac:dyDescent="0.45">
      <c r="A42" s="7"/>
      <c r="K42" s="112" t="s">
        <v>121</v>
      </c>
      <c r="L42" s="110">
        <v>542</v>
      </c>
      <c r="M42" s="3">
        <f>IF('แบบฟอร์มแจ้งจบ 2566'!J$24=เงื่อนไข!L42,1,IF('แบบฟอร์มแจ้งจบ 2566'!J$25=เงื่อนไข!L42,1,IF('แบบฟอร์มแจ้งจบ 2566'!J$26=เงื่อนไข!L42,1,IF('แบบฟอร์มแจ้งจบ 2566'!J$27=เงื่อนไข!L42,1,IF('แบบฟอร์มแจ้งจบ 2566'!J$28=เงื่อนไข!L42,1,IF('แบบฟอร์มแจ้งจบ 2566'!J$29=เงื่อนไข!L42,1,IF('แบบฟอร์มแจ้งจบ 2566'!J$30=เงื่อนไข!L42,1,IF('แบบฟอร์มแจ้งจบ 2566'!J$32=เงื่อนไข!L42,1,IF('แบบฟอร์มแจ้งจบ 2566'!J$33=เงื่อนไข!L42,1,IF('แบบฟอร์มแจ้งจบ 2566'!J$34=เงื่อนไข!L42,1,IF('แบบฟอร์มแจ้งจบ 2566'!J$36=เงื่อนไข!L42,1,0)))))))))))</f>
        <v>0</v>
      </c>
      <c r="S42" s="117">
        <v>1</v>
      </c>
      <c r="W42" s="117">
        <v>1</v>
      </c>
      <c r="X42" s="9"/>
    </row>
    <row r="43" spans="1:24" x14ac:dyDescent="0.45">
      <c r="A43" s="7"/>
      <c r="K43" s="113" t="s">
        <v>121</v>
      </c>
      <c r="L43" s="111">
        <v>451</v>
      </c>
      <c r="M43" s="3">
        <f>IF('แบบฟอร์มแจ้งจบ 2566'!J$24=เงื่อนไข!L43,1,IF('แบบฟอร์มแจ้งจบ 2566'!J$25=เงื่อนไข!L43,1,IF('แบบฟอร์มแจ้งจบ 2566'!J$26=เงื่อนไข!L43,1,IF('แบบฟอร์มแจ้งจบ 2566'!J$27=เงื่อนไข!L43,1,IF('แบบฟอร์มแจ้งจบ 2566'!J$28=เงื่อนไข!L43,1,IF('แบบฟอร์มแจ้งจบ 2566'!J$29=เงื่อนไข!L43,1,IF('แบบฟอร์มแจ้งจบ 2566'!J$30=เงื่อนไข!L43,1,IF('แบบฟอร์มแจ้งจบ 2566'!J$32=เงื่อนไข!L43,1,IF('แบบฟอร์มแจ้งจบ 2566'!J$33=เงื่อนไข!L43,1,IF('แบบฟอร์มแจ้งจบ 2566'!J$34=เงื่อนไข!L43,1,IF('แบบฟอร์มแจ้งจบ 2566'!J$36=เงื่อนไข!L43,1,0)))))))))))</f>
        <v>0</v>
      </c>
      <c r="Q43" s="117">
        <v>1</v>
      </c>
      <c r="S43" s="117">
        <v>1</v>
      </c>
      <c r="W43" s="117">
        <v>1</v>
      </c>
      <c r="X43" s="9"/>
    </row>
    <row r="44" spans="1:24" x14ac:dyDescent="0.45">
      <c r="A44" s="8"/>
      <c r="K44" s="113" t="s">
        <v>121</v>
      </c>
      <c r="L44" s="111">
        <v>452</v>
      </c>
      <c r="M44" s="3">
        <f>IF('แบบฟอร์มแจ้งจบ 2566'!J$24=เงื่อนไข!L44,1,IF('แบบฟอร์มแจ้งจบ 2566'!J$25=เงื่อนไข!L44,1,IF('แบบฟอร์มแจ้งจบ 2566'!J$26=เงื่อนไข!L44,1,IF('แบบฟอร์มแจ้งจบ 2566'!J$27=เงื่อนไข!L44,1,IF('แบบฟอร์มแจ้งจบ 2566'!J$28=เงื่อนไข!L44,1,IF('แบบฟอร์มแจ้งจบ 2566'!J$29=เงื่อนไข!L44,1,IF('แบบฟอร์มแจ้งจบ 2566'!J$30=เงื่อนไข!L44,1,IF('แบบฟอร์มแจ้งจบ 2566'!J$32=เงื่อนไข!L44,1,IF('แบบฟอร์มแจ้งจบ 2566'!J$33=เงื่อนไข!L44,1,IF('แบบฟอร์มแจ้งจบ 2566'!J$34=เงื่อนไข!L44,1,IF('แบบฟอร์มแจ้งจบ 2566'!J$36=เงื่อนไข!L44,1,0)))))))))))</f>
        <v>0</v>
      </c>
      <c r="Q44" s="117">
        <v>1</v>
      </c>
      <c r="S44" s="117">
        <v>1</v>
      </c>
      <c r="W44" s="117">
        <v>1</v>
      </c>
      <c r="X44" s="9"/>
    </row>
    <row r="45" spans="1:24" x14ac:dyDescent="0.45">
      <c r="A45" s="8"/>
      <c r="K45" s="113" t="s">
        <v>121</v>
      </c>
      <c r="L45" s="111">
        <v>459</v>
      </c>
      <c r="M45" s="3">
        <f>IF('แบบฟอร์มแจ้งจบ 2566'!J$24=เงื่อนไข!L45,1,IF('แบบฟอร์มแจ้งจบ 2566'!J$25=เงื่อนไข!L45,1,IF('แบบฟอร์มแจ้งจบ 2566'!J$26=เงื่อนไข!L45,1,IF('แบบฟอร์มแจ้งจบ 2566'!J$27=เงื่อนไข!L45,1,IF('แบบฟอร์มแจ้งจบ 2566'!J$28=เงื่อนไข!L45,1,IF('แบบฟอร์มแจ้งจบ 2566'!J$29=เงื่อนไข!L45,1,IF('แบบฟอร์มแจ้งจบ 2566'!J$30=เงื่อนไข!L45,1,IF('แบบฟอร์มแจ้งจบ 2566'!J$32=เงื่อนไข!L45,1,IF('แบบฟอร์มแจ้งจบ 2566'!J$33=เงื่อนไข!L45,1,IF('แบบฟอร์มแจ้งจบ 2566'!J$34=เงื่อนไข!L45,1,IF('แบบฟอร์มแจ้งจบ 2566'!J$36=เงื่อนไข!L45,1,0)))))))))))</f>
        <v>0</v>
      </c>
      <c r="X45" s="9"/>
    </row>
    <row r="46" spans="1:24" x14ac:dyDescent="0.45">
      <c r="A46" s="8"/>
      <c r="K46" s="113" t="s">
        <v>121</v>
      </c>
      <c r="L46" s="111">
        <v>551</v>
      </c>
      <c r="M46" s="3">
        <f>IF('แบบฟอร์มแจ้งจบ 2566'!J$24=เงื่อนไข!L46,1,IF('แบบฟอร์มแจ้งจบ 2566'!J$25=เงื่อนไข!L46,1,IF('แบบฟอร์มแจ้งจบ 2566'!J$26=เงื่อนไข!L46,1,IF('แบบฟอร์มแจ้งจบ 2566'!J$27=เงื่อนไข!L46,1,IF('แบบฟอร์มแจ้งจบ 2566'!J$28=เงื่อนไข!L46,1,IF('แบบฟอร์มแจ้งจบ 2566'!J$29=เงื่อนไข!L46,1,IF('แบบฟอร์มแจ้งจบ 2566'!J$30=เงื่อนไข!L46,1,IF('แบบฟอร์มแจ้งจบ 2566'!J$32=เงื่อนไข!L46,1,IF('แบบฟอร์มแจ้งจบ 2566'!J$33=เงื่อนไข!L46,1,IF('แบบฟอร์มแจ้งจบ 2566'!J$34=เงื่อนไข!L46,1,IF('แบบฟอร์มแจ้งจบ 2566'!J$36=เงื่อนไข!L46,1,0)))))))))))</f>
        <v>0</v>
      </c>
      <c r="S46" s="117">
        <v>1</v>
      </c>
      <c r="W46" s="117">
        <v>1</v>
      </c>
      <c r="X46" s="9"/>
    </row>
    <row r="47" spans="1:24" x14ac:dyDescent="0.45">
      <c r="A47" s="8"/>
      <c r="K47" s="113" t="s">
        <v>121</v>
      </c>
      <c r="L47" s="111">
        <v>552</v>
      </c>
      <c r="M47" s="3">
        <f>IF('แบบฟอร์มแจ้งจบ 2566'!J$24=เงื่อนไข!L47,1,IF('แบบฟอร์มแจ้งจบ 2566'!J$25=เงื่อนไข!L47,1,IF('แบบฟอร์มแจ้งจบ 2566'!J$26=เงื่อนไข!L47,1,IF('แบบฟอร์มแจ้งจบ 2566'!J$27=เงื่อนไข!L47,1,IF('แบบฟอร์มแจ้งจบ 2566'!J$28=เงื่อนไข!L47,1,IF('แบบฟอร์มแจ้งจบ 2566'!J$29=เงื่อนไข!L47,1,IF('แบบฟอร์มแจ้งจบ 2566'!J$30=เงื่อนไข!L47,1,IF('แบบฟอร์มแจ้งจบ 2566'!J$32=เงื่อนไข!L47,1,IF('แบบฟอร์มแจ้งจบ 2566'!J$33=เงื่อนไข!L47,1,IF('แบบฟอร์มแจ้งจบ 2566'!J$34=เงื่อนไข!L47,1,IF('แบบฟอร์มแจ้งจบ 2566'!J$36=เงื่อนไข!L47,1,0)))))))))))</f>
        <v>0</v>
      </c>
      <c r="S47" s="117">
        <v>1</v>
      </c>
      <c r="W47" s="117">
        <v>1</v>
      </c>
      <c r="X47" s="9"/>
    </row>
    <row r="48" spans="1:24" x14ac:dyDescent="0.45">
      <c r="A48" s="8"/>
      <c r="K48" s="112" t="s">
        <v>121</v>
      </c>
      <c r="L48" s="110">
        <v>460</v>
      </c>
      <c r="M48" s="3">
        <f>IF('แบบฟอร์มแจ้งจบ 2566'!J$24=เงื่อนไข!L48,1,IF('แบบฟอร์มแจ้งจบ 2566'!J$25=เงื่อนไข!L48,1,IF('แบบฟอร์มแจ้งจบ 2566'!J$26=เงื่อนไข!L48,1,IF('แบบฟอร์มแจ้งจบ 2566'!J$27=เงื่อนไข!L48,1,IF('แบบฟอร์มแจ้งจบ 2566'!J$28=เงื่อนไข!L48,1,IF('แบบฟอร์มแจ้งจบ 2566'!J$29=เงื่อนไข!L48,1,IF('แบบฟอร์มแจ้งจบ 2566'!J$30=เงื่อนไข!L48,1,IF('แบบฟอร์มแจ้งจบ 2566'!J$32=เงื่อนไข!L48,1,IF('แบบฟอร์มแจ้งจบ 2566'!J$33=เงื่อนไข!L48,1,IF('แบบฟอร์มแจ้งจบ 2566'!J$34=เงื่อนไข!L48,1,IF('แบบฟอร์มแจ้งจบ 2566'!J$36=เงื่อนไข!L48,1,0)))))))))))</f>
        <v>0</v>
      </c>
      <c r="S48" s="117">
        <v>1</v>
      </c>
      <c r="W48" s="117">
        <v>1</v>
      </c>
      <c r="X48" s="9"/>
    </row>
    <row r="49" spans="1:24" x14ac:dyDescent="0.45">
      <c r="A49" s="8"/>
      <c r="K49" s="112" t="s">
        <v>121</v>
      </c>
      <c r="L49" s="110">
        <v>461</v>
      </c>
      <c r="M49" s="3">
        <f>IF('แบบฟอร์มแจ้งจบ 2566'!J$24=เงื่อนไข!L49,1,IF('แบบฟอร์มแจ้งจบ 2566'!J$25=เงื่อนไข!L49,1,IF('แบบฟอร์มแจ้งจบ 2566'!J$26=เงื่อนไข!L49,1,IF('แบบฟอร์มแจ้งจบ 2566'!J$27=เงื่อนไข!L49,1,IF('แบบฟอร์มแจ้งจบ 2566'!J$28=เงื่อนไข!L49,1,IF('แบบฟอร์มแจ้งจบ 2566'!J$29=เงื่อนไข!L49,1,IF('แบบฟอร์มแจ้งจบ 2566'!J$30=เงื่อนไข!L49,1,IF('แบบฟอร์มแจ้งจบ 2566'!J$32=เงื่อนไข!L49,1,IF('แบบฟอร์มแจ้งจบ 2566'!J$33=เงื่อนไข!L49,1,IF('แบบฟอร์มแจ้งจบ 2566'!J$34=เงื่อนไข!L49,1,IF('แบบฟอร์มแจ้งจบ 2566'!J$36=เงื่อนไข!L49,1,0)))))))))))</f>
        <v>0</v>
      </c>
      <c r="R49" s="117">
        <v>1</v>
      </c>
      <c r="S49" s="117">
        <v>1</v>
      </c>
      <c r="W49" s="117">
        <v>1</v>
      </c>
      <c r="X49" s="9"/>
    </row>
    <row r="50" spans="1:24" x14ac:dyDescent="0.45">
      <c r="A50" s="8"/>
      <c r="K50" s="112" t="s">
        <v>121</v>
      </c>
      <c r="L50" s="110">
        <v>462</v>
      </c>
      <c r="M50" s="3">
        <f>IF('แบบฟอร์มแจ้งจบ 2566'!J$24=เงื่อนไข!L50,1,IF('แบบฟอร์มแจ้งจบ 2566'!J$25=เงื่อนไข!L50,1,IF('แบบฟอร์มแจ้งจบ 2566'!J$26=เงื่อนไข!L50,1,IF('แบบฟอร์มแจ้งจบ 2566'!J$27=เงื่อนไข!L50,1,IF('แบบฟอร์มแจ้งจบ 2566'!J$28=เงื่อนไข!L50,1,IF('แบบฟอร์มแจ้งจบ 2566'!J$29=เงื่อนไข!L50,1,IF('แบบฟอร์มแจ้งจบ 2566'!J$30=เงื่อนไข!L50,1,IF('แบบฟอร์มแจ้งจบ 2566'!J$32=เงื่อนไข!L50,1,IF('แบบฟอร์มแจ้งจบ 2566'!J$33=เงื่อนไข!L50,1,IF('แบบฟอร์มแจ้งจบ 2566'!J$34=เงื่อนไข!L50,1,IF('แบบฟอร์มแจ้งจบ 2566'!J$36=เงื่อนไข!L50,1,0)))))))))))</f>
        <v>0</v>
      </c>
      <c r="R50" s="117">
        <v>1</v>
      </c>
      <c r="S50" s="117">
        <v>1</v>
      </c>
      <c r="W50" s="117">
        <v>1</v>
      </c>
      <c r="X50" s="9"/>
    </row>
    <row r="51" spans="1:24" x14ac:dyDescent="0.45">
      <c r="A51" s="8"/>
      <c r="K51" s="112" t="s">
        <v>121</v>
      </c>
      <c r="L51" s="110">
        <v>463</v>
      </c>
      <c r="M51" s="3">
        <f>IF('แบบฟอร์มแจ้งจบ 2566'!J$24=เงื่อนไข!L51,1,IF('แบบฟอร์มแจ้งจบ 2566'!J$25=เงื่อนไข!L51,1,IF('แบบฟอร์มแจ้งจบ 2566'!J$26=เงื่อนไข!L51,1,IF('แบบฟอร์มแจ้งจบ 2566'!J$27=เงื่อนไข!L51,1,IF('แบบฟอร์มแจ้งจบ 2566'!J$28=เงื่อนไข!L51,1,IF('แบบฟอร์มแจ้งจบ 2566'!J$29=เงื่อนไข!L51,1,IF('แบบฟอร์มแจ้งจบ 2566'!J$30=เงื่อนไข!L51,1,IF('แบบฟอร์มแจ้งจบ 2566'!J$32=เงื่อนไข!L51,1,IF('แบบฟอร์มแจ้งจบ 2566'!J$33=เงื่อนไข!L51,1,IF('แบบฟอร์มแจ้งจบ 2566'!J$34=เงื่อนไข!L51,1,IF('แบบฟอร์มแจ้งจบ 2566'!J$36=เงื่อนไข!L51,1,0)))))))))))</f>
        <v>0</v>
      </c>
      <c r="R51" s="117">
        <v>1</v>
      </c>
      <c r="S51" s="117">
        <v>1</v>
      </c>
      <c r="W51" s="117">
        <v>1</v>
      </c>
      <c r="X51" s="9"/>
    </row>
    <row r="52" spans="1:24" x14ac:dyDescent="0.45">
      <c r="K52" s="112" t="s">
        <v>121</v>
      </c>
      <c r="L52" s="110">
        <v>464</v>
      </c>
      <c r="M52" s="3">
        <f>IF('แบบฟอร์มแจ้งจบ 2566'!J$24=เงื่อนไข!L52,1,IF('แบบฟอร์มแจ้งจบ 2566'!J$25=เงื่อนไข!L52,1,IF('แบบฟอร์มแจ้งจบ 2566'!J$26=เงื่อนไข!L52,1,IF('แบบฟอร์มแจ้งจบ 2566'!J$27=เงื่อนไข!L52,1,IF('แบบฟอร์มแจ้งจบ 2566'!J$28=เงื่อนไข!L52,1,IF('แบบฟอร์มแจ้งจบ 2566'!J$29=เงื่อนไข!L52,1,IF('แบบฟอร์มแจ้งจบ 2566'!J$30=เงื่อนไข!L52,1,IF('แบบฟอร์มแจ้งจบ 2566'!J$32=เงื่อนไข!L52,1,IF('แบบฟอร์มแจ้งจบ 2566'!J$33=เงื่อนไข!L52,1,IF('แบบฟอร์มแจ้งจบ 2566'!J$34=เงื่อนไข!L52,1,IF('แบบฟอร์มแจ้งจบ 2566'!J$36=เงื่อนไข!L52,1,0)))))))))))</f>
        <v>0</v>
      </c>
      <c r="R52" s="117">
        <v>1</v>
      </c>
      <c r="S52" s="117">
        <v>1</v>
      </c>
      <c r="W52" s="117">
        <v>1</v>
      </c>
      <c r="X52" s="9"/>
    </row>
    <row r="53" spans="1:24" x14ac:dyDescent="0.45">
      <c r="K53" s="112" t="s">
        <v>121</v>
      </c>
      <c r="L53" s="110">
        <v>465</v>
      </c>
      <c r="M53" s="3">
        <f>IF('แบบฟอร์มแจ้งจบ 2566'!J$24=เงื่อนไข!L53,1,IF('แบบฟอร์มแจ้งจบ 2566'!J$25=เงื่อนไข!L53,1,IF('แบบฟอร์มแจ้งจบ 2566'!J$26=เงื่อนไข!L53,1,IF('แบบฟอร์มแจ้งจบ 2566'!J$27=เงื่อนไข!L53,1,IF('แบบฟอร์มแจ้งจบ 2566'!J$28=เงื่อนไข!L53,1,IF('แบบฟอร์มแจ้งจบ 2566'!J$29=เงื่อนไข!L53,1,IF('แบบฟอร์มแจ้งจบ 2566'!J$30=เงื่อนไข!L53,1,IF('แบบฟอร์มแจ้งจบ 2566'!J$32=เงื่อนไข!L53,1,IF('แบบฟอร์มแจ้งจบ 2566'!J$33=เงื่อนไข!L53,1,IF('แบบฟอร์มแจ้งจบ 2566'!J$34=เงื่อนไข!L53,1,IF('แบบฟอร์มแจ้งจบ 2566'!J$36=เงื่อนไข!L53,1,0)))))))))))</f>
        <v>0</v>
      </c>
      <c r="R53" s="117">
        <v>1</v>
      </c>
      <c r="S53" s="117">
        <v>1</v>
      </c>
      <c r="W53" s="117">
        <v>1</v>
      </c>
      <c r="X53" s="9"/>
    </row>
    <row r="54" spans="1:24" x14ac:dyDescent="0.45">
      <c r="K54" s="112" t="s">
        <v>121</v>
      </c>
      <c r="L54" s="110">
        <v>467</v>
      </c>
      <c r="M54" s="3">
        <f>IF('แบบฟอร์มแจ้งจบ 2566'!J$24=เงื่อนไข!L54,1,IF('แบบฟอร์มแจ้งจบ 2566'!J$25=เงื่อนไข!L54,1,IF('แบบฟอร์มแจ้งจบ 2566'!J$26=เงื่อนไข!L54,1,IF('แบบฟอร์มแจ้งจบ 2566'!J$27=เงื่อนไข!L54,1,IF('แบบฟอร์มแจ้งจบ 2566'!J$28=เงื่อนไข!L54,1,IF('แบบฟอร์มแจ้งจบ 2566'!J$29=เงื่อนไข!L54,1,IF('แบบฟอร์มแจ้งจบ 2566'!J$30=เงื่อนไข!L54,1,IF('แบบฟอร์มแจ้งจบ 2566'!J$32=เงื่อนไข!L54,1,IF('แบบฟอร์มแจ้งจบ 2566'!J$33=เงื่อนไข!L54,1,IF('แบบฟอร์มแจ้งจบ 2566'!J$34=เงื่อนไข!L54,1,IF('แบบฟอร์มแจ้งจบ 2566'!J$36=เงื่อนไข!L54,1,0)))))))))))</f>
        <v>0</v>
      </c>
      <c r="R54" s="117">
        <v>1</v>
      </c>
      <c r="S54" s="117">
        <v>1</v>
      </c>
      <c r="W54" s="117">
        <v>1</v>
      </c>
      <c r="X54" s="9"/>
    </row>
    <row r="55" spans="1:24" x14ac:dyDescent="0.45">
      <c r="K55" s="112" t="s">
        <v>121</v>
      </c>
      <c r="L55" s="110">
        <v>468</v>
      </c>
      <c r="M55" s="3">
        <f>IF('แบบฟอร์มแจ้งจบ 2566'!J$24=เงื่อนไข!L55,1,IF('แบบฟอร์มแจ้งจบ 2566'!J$25=เงื่อนไข!L55,1,IF('แบบฟอร์มแจ้งจบ 2566'!J$26=เงื่อนไข!L55,1,IF('แบบฟอร์มแจ้งจบ 2566'!J$27=เงื่อนไข!L55,1,IF('แบบฟอร์มแจ้งจบ 2566'!J$28=เงื่อนไข!L55,1,IF('แบบฟอร์มแจ้งจบ 2566'!J$29=เงื่อนไข!L55,1,IF('แบบฟอร์มแจ้งจบ 2566'!J$30=เงื่อนไข!L55,1,IF('แบบฟอร์มแจ้งจบ 2566'!J$32=เงื่อนไข!L55,1,IF('แบบฟอร์มแจ้งจบ 2566'!J$33=เงื่อนไข!L55,1,IF('แบบฟอร์มแจ้งจบ 2566'!J$34=เงื่อนไข!L55,1,IF('แบบฟอร์มแจ้งจบ 2566'!J$36=เงื่อนไข!L55,1,0)))))))))))</f>
        <v>0</v>
      </c>
      <c r="S55" s="117">
        <v>1</v>
      </c>
      <c r="W55" s="117">
        <v>1</v>
      </c>
      <c r="X55" s="9"/>
    </row>
    <row r="56" spans="1:24" x14ac:dyDescent="0.45">
      <c r="K56" s="112" t="s">
        <v>121</v>
      </c>
      <c r="L56" s="110">
        <v>469</v>
      </c>
      <c r="M56" s="3">
        <f>IF('แบบฟอร์มแจ้งจบ 2566'!J$24=เงื่อนไข!L56,1,IF('แบบฟอร์มแจ้งจบ 2566'!J$25=เงื่อนไข!L56,1,IF('แบบฟอร์มแจ้งจบ 2566'!J$26=เงื่อนไข!L56,1,IF('แบบฟอร์มแจ้งจบ 2566'!J$27=เงื่อนไข!L56,1,IF('แบบฟอร์มแจ้งจบ 2566'!J$28=เงื่อนไข!L56,1,IF('แบบฟอร์มแจ้งจบ 2566'!J$29=เงื่อนไข!L56,1,IF('แบบฟอร์มแจ้งจบ 2566'!J$30=เงื่อนไข!L56,1,IF('แบบฟอร์มแจ้งจบ 2566'!J$32=เงื่อนไข!L56,1,IF('แบบฟอร์มแจ้งจบ 2566'!J$33=เงื่อนไข!L56,1,IF('แบบฟอร์มแจ้งจบ 2566'!J$34=เงื่อนไข!L56,1,IF('แบบฟอร์มแจ้งจบ 2566'!J$36=เงื่อนไข!L56,1,0)))))))))))</f>
        <v>0</v>
      </c>
      <c r="X56" s="9"/>
    </row>
    <row r="57" spans="1:24" x14ac:dyDescent="0.45">
      <c r="K57" s="112" t="s">
        <v>121</v>
      </c>
      <c r="L57" s="110">
        <v>561</v>
      </c>
      <c r="M57" s="3">
        <f>IF('แบบฟอร์มแจ้งจบ 2566'!J$24=เงื่อนไข!L57,1,IF('แบบฟอร์มแจ้งจบ 2566'!J$25=เงื่อนไข!L57,1,IF('แบบฟอร์มแจ้งจบ 2566'!J$26=เงื่อนไข!L57,1,IF('แบบฟอร์มแจ้งจบ 2566'!J$27=เงื่อนไข!L57,1,IF('แบบฟอร์มแจ้งจบ 2566'!J$28=เงื่อนไข!L57,1,IF('แบบฟอร์มแจ้งจบ 2566'!J$29=เงื่อนไข!L57,1,IF('แบบฟอร์มแจ้งจบ 2566'!J$30=เงื่อนไข!L57,1,IF('แบบฟอร์มแจ้งจบ 2566'!J$32=เงื่อนไข!L57,1,IF('แบบฟอร์มแจ้งจบ 2566'!J$33=เงื่อนไข!L57,1,IF('แบบฟอร์มแจ้งจบ 2566'!J$34=เงื่อนไข!L57,1,IF('แบบฟอร์มแจ้งจบ 2566'!J$36=เงื่อนไข!L57,1,0)))))))))))</f>
        <v>0</v>
      </c>
      <c r="R57" s="117">
        <v>1</v>
      </c>
      <c r="S57" s="117">
        <v>1</v>
      </c>
      <c r="W57" s="117">
        <v>1</v>
      </c>
      <c r="X57" s="9"/>
    </row>
    <row r="58" spans="1:24" x14ac:dyDescent="0.45">
      <c r="K58" s="112" t="s">
        <v>121</v>
      </c>
      <c r="L58" s="110">
        <v>562</v>
      </c>
      <c r="M58" s="3">
        <f>IF('แบบฟอร์มแจ้งจบ 2566'!J$24=เงื่อนไข!L58,1,IF('แบบฟอร์มแจ้งจบ 2566'!J$25=เงื่อนไข!L58,1,IF('แบบฟอร์มแจ้งจบ 2566'!J$26=เงื่อนไข!L58,1,IF('แบบฟอร์มแจ้งจบ 2566'!J$27=เงื่อนไข!L58,1,IF('แบบฟอร์มแจ้งจบ 2566'!J$28=เงื่อนไข!L58,1,IF('แบบฟอร์มแจ้งจบ 2566'!J$29=เงื่อนไข!L58,1,IF('แบบฟอร์มแจ้งจบ 2566'!J$30=เงื่อนไข!L58,1,IF('แบบฟอร์มแจ้งจบ 2566'!J$32=เงื่อนไข!L58,1,IF('แบบฟอร์มแจ้งจบ 2566'!J$33=เงื่อนไข!L58,1,IF('แบบฟอร์มแจ้งจบ 2566'!J$34=เงื่อนไข!L58,1,IF('แบบฟอร์มแจ้งจบ 2566'!J$36=เงื่อนไข!L58,1,0)))))))))))</f>
        <v>0</v>
      </c>
      <c r="R58" s="117">
        <v>1</v>
      </c>
      <c r="S58" s="117">
        <v>1</v>
      </c>
      <c r="W58" s="117">
        <v>1</v>
      </c>
      <c r="X58" s="9"/>
    </row>
    <row r="59" spans="1:24" x14ac:dyDescent="0.45">
      <c r="K59" s="113" t="s">
        <v>121</v>
      </c>
      <c r="L59" s="111">
        <v>470</v>
      </c>
      <c r="M59" s="3">
        <f>IF('แบบฟอร์มแจ้งจบ 2566'!J$24=เงื่อนไข!L59,1,IF('แบบฟอร์มแจ้งจบ 2566'!J$25=เงื่อนไข!L59,1,IF('แบบฟอร์มแจ้งจบ 2566'!J$26=เงื่อนไข!L59,1,IF('แบบฟอร์มแจ้งจบ 2566'!J$27=เงื่อนไข!L59,1,IF('แบบฟอร์มแจ้งจบ 2566'!J$28=เงื่อนไข!L59,1,IF('แบบฟอร์มแจ้งจบ 2566'!J$29=เงื่อนไข!L59,1,IF('แบบฟอร์มแจ้งจบ 2566'!J$30=เงื่อนไข!L59,1,IF('แบบฟอร์มแจ้งจบ 2566'!J$32=เงื่อนไข!L59,1,IF('แบบฟอร์มแจ้งจบ 2566'!J$33=เงื่อนไข!L59,1,IF('แบบฟอร์มแจ้งจบ 2566'!J$34=เงื่อนไข!L59,1,IF('แบบฟอร์มแจ้งจบ 2566'!J$36=เงื่อนไข!L59,1,0)))))))))))</f>
        <v>0</v>
      </c>
      <c r="X59" s="9"/>
    </row>
    <row r="60" spans="1:24" x14ac:dyDescent="0.45">
      <c r="K60" s="113" t="s">
        <v>121</v>
      </c>
      <c r="L60" s="111">
        <v>471</v>
      </c>
      <c r="M60" s="3">
        <f>IF('แบบฟอร์มแจ้งจบ 2566'!J$24=เงื่อนไข!L60,1,IF('แบบฟอร์มแจ้งจบ 2566'!J$25=เงื่อนไข!L60,1,IF('แบบฟอร์มแจ้งจบ 2566'!J$26=เงื่อนไข!L60,1,IF('แบบฟอร์มแจ้งจบ 2566'!J$27=เงื่อนไข!L60,1,IF('แบบฟอร์มแจ้งจบ 2566'!J$28=เงื่อนไข!L60,1,IF('แบบฟอร์มแจ้งจบ 2566'!J$29=เงื่อนไข!L60,1,IF('แบบฟอร์มแจ้งจบ 2566'!J$30=เงื่อนไข!L60,1,IF('แบบฟอร์มแจ้งจบ 2566'!J$32=เงื่อนไข!L60,1,IF('แบบฟอร์มแจ้งจบ 2566'!J$33=เงื่อนไข!L60,1,IF('แบบฟอร์มแจ้งจบ 2566'!J$34=เงื่อนไข!L60,1,IF('แบบฟอร์มแจ้งจบ 2566'!J$36=เงื่อนไข!L60,1,0)))))))))))</f>
        <v>0</v>
      </c>
      <c r="S60" s="117">
        <v>1</v>
      </c>
      <c r="W60" s="117">
        <v>1</v>
      </c>
      <c r="X60" s="9"/>
    </row>
    <row r="61" spans="1:24" x14ac:dyDescent="0.45">
      <c r="K61" s="113" t="s">
        <v>121</v>
      </c>
      <c r="L61" s="111">
        <v>472</v>
      </c>
      <c r="M61" s="3">
        <f>IF('แบบฟอร์มแจ้งจบ 2566'!J$24=เงื่อนไข!L61,1,IF('แบบฟอร์มแจ้งจบ 2566'!J$25=เงื่อนไข!L61,1,IF('แบบฟอร์มแจ้งจบ 2566'!J$26=เงื่อนไข!L61,1,IF('แบบฟอร์มแจ้งจบ 2566'!J$27=เงื่อนไข!L61,1,IF('แบบฟอร์มแจ้งจบ 2566'!J$28=เงื่อนไข!L61,1,IF('แบบฟอร์มแจ้งจบ 2566'!J$29=เงื่อนไข!L61,1,IF('แบบฟอร์มแจ้งจบ 2566'!J$30=เงื่อนไข!L61,1,IF('แบบฟอร์มแจ้งจบ 2566'!J$32=เงื่อนไข!L61,1,IF('แบบฟอร์มแจ้งจบ 2566'!J$33=เงื่อนไข!L61,1,IF('แบบฟอร์มแจ้งจบ 2566'!J$34=เงื่อนไข!L61,1,IF('แบบฟอร์มแจ้งจบ 2566'!J$36=เงื่อนไข!L61,1,0)))))))))))</f>
        <v>0</v>
      </c>
      <c r="S61" s="117">
        <v>1</v>
      </c>
      <c r="W61" s="117">
        <v>1</v>
      </c>
      <c r="X61" s="9"/>
    </row>
    <row r="62" spans="1:24" x14ac:dyDescent="0.45">
      <c r="K62" s="113" t="s">
        <v>121</v>
      </c>
      <c r="L62" s="111">
        <v>473</v>
      </c>
      <c r="M62" s="3">
        <f>IF('แบบฟอร์มแจ้งจบ 2566'!J$24=เงื่อนไข!L62,1,IF('แบบฟอร์มแจ้งจบ 2566'!J$25=เงื่อนไข!L62,1,IF('แบบฟอร์มแจ้งจบ 2566'!J$26=เงื่อนไข!L62,1,IF('แบบฟอร์มแจ้งจบ 2566'!J$27=เงื่อนไข!L62,1,IF('แบบฟอร์มแจ้งจบ 2566'!J$28=เงื่อนไข!L62,1,IF('แบบฟอร์มแจ้งจบ 2566'!J$29=เงื่อนไข!L62,1,IF('แบบฟอร์มแจ้งจบ 2566'!J$30=เงื่อนไข!L62,1,IF('แบบฟอร์มแจ้งจบ 2566'!J$32=เงื่อนไข!L62,1,IF('แบบฟอร์มแจ้งจบ 2566'!J$33=เงื่อนไข!L62,1,IF('แบบฟอร์มแจ้งจบ 2566'!J$34=เงื่อนไข!L62,1,IF('แบบฟอร์มแจ้งจบ 2566'!J$36=เงื่อนไข!L62,1,0)))))))))))</f>
        <v>0</v>
      </c>
      <c r="S62" s="117">
        <v>1</v>
      </c>
      <c r="W62" s="117">
        <v>1</v>
      </c>
      <c r="X62" s="9"/>
    </row>
    <row r="63" spans="1:24" x14ac:dyDescent="0.45">
      <c r="K63" s="113" t="s">
        <v>121</v>
      </c>
      <c r="L63" s="111">
        <v>474</v>
      </c>
      <c r="M63" s="3">
        <f>IF('แบบฟอร์มแจ้งจบ 2566'!J$24=เงื่อนไข!L63,1,IF('แบบฟอร์มแจ้งจบ 2566'!J$25=เงื่อนไข!L63,1,IF('แบบฟอร์มแจ้งจบ 2566'!J$26=เงื่อนไข!L63,1,IF('แบบฟอร์มแจ้งจบ 2566'!J$27=เงื่อนไข!L63,1,IF('แบบฟอร์มแจ้งจบ 2566'!J$28=เงื่อนไข!L63,1,IF('แบบฟอร์มแจ้งจบ 2566'!J$29=เงื่อนไข!L63,1,IF('แบบฟอร์มแจ้งจบ 2566'!J$30=เงื่อนไข!L63,1,IF('แบบฟอร์มแจ้งจบ 2566'!J$32=เงื่อนไข!L63,1,IF('แบบฟอร์มแจ้งจบ 2566'!J$33=เงื่อนไข!L63,1,IF('แบบฟอร์มแจ้งจบ 2566'!J$34=เงื่อนไข!L63,1,IF('แบบฟอร์มแจ้งจบ 2566'!J$36=เงื่อนไข!L63,1,0)))))))))))</f>
        <v>0</v>
      </c>
      <c r="S63" s="117">
        <v>1</v>
      </c>
      <c r="W63" s="117">
        <v>1</v>
      </c>
      <c r="X63" s="9"/>
    </row>
    <row r="64" spans="1:24" x14ac:dyDescent="0.45">
      <c r="K64" s="113" t="s">
        <v>121</v>
      </c>
      <c r="L64" s="111">
        <v>571</v>
      </c>
      <c r="M64" s="3">
        <f>IF('แบบฟอร์มแจ้งจบ 2566'!J$24=เงื่อนไข!L64,1,IF('แบบฟอร์มแจ้งจบ 2566'!J$25=เงื่อนไข!L64,1,IF('แบบฟอร์มแจ้งจบ 2566'!J$26=เงื่อนไข!L64,1,IF('แบบฟอร์มแจ้งจบ 2566'!J$27=เงื่อนไข!L64,1,IF('แบบฟอร์มแจ้งจบ 2566'!J$28=เงื่อนไข!L64,1,IF('แบบฟอร์มแจ้งจบ 2566'!J$29=เงื่อนไข!L64,1,IF('แบบฟอร์มแจ้งจบ 2566'!J$30=เงื่อนไข!L64,1,IF('แบบฟอร์มแจ้งจบ 2566'!J$32=เงื่อนไข!L64,1,IF('แบบฟอร์มแจ้งจบ 2566'!J$33=เงื่อนไข!L64,1,IF('แบบฟอร์มแจ้งจบ 2566'!J$34=เงื่อนไข!L64,1,IF('แบบฟอร์มแจ้งจบ 2566'!J$36=เงื่อนไข!L64,1,0)))))))))))</f>
        <v>0</v>
      </c>
      <c r="S64" s="117">
        <v>1</v>
      </c>
      <c r="W64" s="117">
        <v>1</v>
      </c>
      <c r="X64" s="9"/>
    </row>
    <row r="65" spans="11:24" x14ac:dyDescent="0.45">
      <c r="K65" s="113" t="s">
        <v>121</v>
      </c>
      <c r="L65" s="111">
        <v>572</v>
      </c>
      <c r="M65" s="3">
        <f>IF('แบบฟอร์มแจ้งจบ 2566'!J$24=เงื่อนไข!L65,1,IF('แบบฟอร์มแจ้งจบ 2566'!J$25=เงื่อนไข!L65,1,IF('แบบฟอร์มแจ้งจบ 2566'!J$26=เงื่อนไข!L65,1,IF('แบบฟอร์มแจ้งจบ 2566'!J$27=เงื่อนไข!L65,1,IF('แบบฟอร์มแจ้งจบ 2566'!J$28=เงื่อนไข!L65,1,IF('แบบฟอร์มแจ้งจบ 2566'!J$29=เงื่อนไข!L65,1,IF('แบบฟอร์มแจ้งจบ 2566'!J$30=เงื่อนไข!L65,1,IF('แบบฟอร์มแจ้งจบ 2566'!J$32=เงื่อนไข!L65,1,IF('แบบฟอร์มแจ้งจบ 2566'!J$33=เงื่อนไข!L65,1,IF('แบบฟอร์มแจ้งจบ 2566'!J$34=เงื่อนไข!L65,1,IF('แบบฟอร์มแจ้งจบ 2566'!J$36=เงื่อนไข!L65,1,0)))))))))))</f>
        <v>0</v>
      </c>
      <c r="S65" s="117">
        <v>1</v>
      </c>
      <c r="W65" s="117">
        <v>1</v>
      </c>
      <c r="X65" s="9"/>
    </row>
    <row r="66" spans="11:24" x14ac:dyDescent="0.45">
      <c r="K66" s="112" t="s">
        <v>121</v>
      </c>
      <c r="L66" s="110">
        <v>376</v>
      </c>
      <c r="M66" s="3">
        <f>IF('แบบฟอร์มแจ้งจบ 2566'!J$32=เงื่อนไข!L66,1,IF('แบบฟอร์มแจ้งจบ 2566'!J$33=เงื่อนไข!L66,1,IF('แบบฟอร์มแจ้งจบ 2566'!J$34=เงื่อนไข!L66,1,IF('แบบฟอร์มแจ้งจบ 2566'!J$36=เงื่อนไข!L66,1,0))))</f>
        <v>0</v>
      </c>
      <c r="T66" s="117">
        <v>1</v>
      </c>
      <c r="X66" s="9"/>
    </row>
    <row r="67" spans="11:24" x14ac:dyDescent="0.45">
      <c r="K67" s="112" t="s">
        <v>121</v>
      </c>
      <c r="L67" s="110">
        <v>475</v>
      </c>
      <c r="M67" s="3">
        <f>IF('แบบฟอร์มแจ้งจบ 2566'!J$24=เงื่อนไข!L67,1,IF('แบบฟอร์มแจ้งจบ 2566'!J$25=เงื่อนไข!L67,1,IF('แบบฟอร์มแจ้งจบ 2566'!J$26=เงื่อนไข!L67,1,IF('แบบฟอร์มแจ้งจบ 2566'!J$27=เงื่อนไข!L67,1,IF('แบบฟอร์มแจ้งจบ 2566'!J$28=เงื่อนไข!L67,1,IF('แบบฟอร์มแจ้งจบ 2566'!J$29=เงื่อนไข!L67,1,IF('แบบฟอร์มแจ้งจบ 2566'!J$30=เงื่อนไข!L67,1,IF('แบบฟอร์มแจ้งจบ 2566'!J$32=เงื่อนไข!L67,1,IF('แบบฟอร์มแจ้งจบ 2566'!J$33=เงื่อนไข!L67,1,IF('แบบฟอร์มแจ้งจบ 2566'!J$34=เงื่อนไข!L67,1,IF('แบบฟอร์มแจ้งจบ 2566'!J$36=เงื่อนไข!L67,1,0)))))))))))</f>
        <v>0</v>
      </c>
      <c r="S67" s="117">
        <v>1</v>
      </c>
      <c r="T67" s="117">
        <v>1</v>
      </c>
      <c r="W67" s="117">
        <v>1</v>
      </c>
      <c r="X67" s="9"/>
    </row>
    <row r="68" spans="11:24" x14ac:dyDescent="0.45">
      <c r="K68" s="112" t="s">
        <v>121</v>
      </c>
      <c r="L68" s="110">
        <v>476</v>
      </c>
      <c r="M68" s="3">
        <f>IF('แบบฟอร์มแจ้งจบ 2566'!J$24=เงื่อนไข!L68,1,IF('แบบฟอร์มแจ้งจบ 2566'!J$25=เงื่อนไข!L68,1,IF('แบบฟอร์มแจ้งจบ 2566'!J$26=เงื่อนไข!L68,1,IF('แบบฟอร์มแจ้งจบ 2566'!J$27=เงื่อนไข!L68,1,IF('แบบฟอร์มแจ้งจบ 2566'!J$28=เงื่อนไข!L68,1,IF('แบบฟอร์มแจ้งจบ 2566'!J$29=เงื่อนไข!L68,1,IF('แบบฟอร์มแจ้งจบ 2566'!J$30=เงื่อนไข!L68,1,IF('แบบฟอร์มแจ้งจบ 2566'!J$32=เงื่อนไข!L68,1,IF('แบบฟอร์มแจ้งจบ 2566'!J$33=เงื่อนไข!L68,1,IF('แบบฟอร์มแจ้งจบ 2566'!J$34=เงื่อนไข!L68,1,IF('แบบฟอร์มแจ้งจบ 2566'!J$36=เงื่อนไข!L68,1,0)))))))))))</f>
        <v>0</v>
      </c>
      <c r="S68" s="117">
        <v>1</v>
      </c>
      <c r="T68" s="117">
        <v>1</v>
      </c>
      <c r="W68" s="117">
        <v>1</v>
      </c>
      <c r="X68" s="9"/>
    </row>
    <row r="69" spans="11:24" x14ac:dyDescent="0.45">
      <c r="K69" s="112" t="s">
        <v>121</v>
      </c>
      <c r="L69" s="110">
        <v>477</v>
      </c>
      <c r="M69" s="3">
        <f>IF('แบบฟอร์มแจ้งจบ 2566'!J$24=เงื่อนไข!L69,1,IF('แบบฟอร์มแจ้งจบ 2566'!J$25=เงื่อนไข!L69,1,IF('แบบฟอร์มแจ้งจบ 2566'!J$26=เงื่อนไข!L69,1,IF('แบบฟอร์มแจ้งจบ 2566'!J$27=เงื่อนไข!L69,1,IF('แบบฟอร์มแจ้งจบ 2566'!J$28=เงื่อนไข!L69,1,IF('แบบฟอร์มแจ้งจบ 2566'!J$29=เงื่อนไข!L69,1,IF('แบบฟอร์มแจ้งจบ 2566'!J$30=เงื่อนไข!L69,1,IF('แบบฟอร์มแจ้งจบ 2566'!J$32=เงื่อนไข!L69,1,IF('แบบฟอร์มแจ้งจบ 2566'!J$33=เงื่อนไข!L69,1,IF('แบบฟอร์มแจ้งจบ 2566'!J$34=เงื่อนไข!L69,1,IF('แบบฟอร์มแจ้งจบ 2566'!J$36=เงื่อนไข!L69,1,0)))))))))))</f>
        <v>0</v>
      </c>
      <c r="S69" s="117">
        <v>1</v>
      </c>
      <c r="T69" s="117">
        <v>1</v>
      </c>
      <c r="W69" s="117">
        <v>1</v>
      </c>
      <c r="X69" s="9"/>
    </row>
    <row r="70" spans="11:24" x14ac:dyDescent="0.45">
      <c r="K70" s="112" t="s">
        <v>121</v>
      </c>
      <c r="L70" s="110">
        <v>479</v>
      </c>
      <c r="M70" s="3">
        <f>IF('แบบฟอร์มแจ้งจบ 2566'!J$24=เงื่อนไข!L70,1,IF('แบบฟอร์มแจ้งจบ 2566'!J$25=เงื่อนไข!L70,1,IF('แบบฟอร์มแจ้งจบ 2566'!J$26=เงื่อนไข!L70,1,IF('แบบฟอร์มแจ้งจบ 2566'!J$27=เงื่อนไข!L70,1,IF('แบบฟอร์มแจ้งจบ 2566'!J$28=เงื่อนไข!L70,1,IF('แบบฟอร์มแจ้งจบ 2566'!J$29=เงื่อนไข!L70,1,IF('แบบฟอร์มแจ้งจบ 2566'!J$30=เงื่อนไข!L70,1,IF('แบบฟอร์มแจ้งจบ 2566'!J$32=เงื่อนไข!L70,1,IF('แบบฟอร์มแจ้งจบ 2566'!J$33=เงื่อนไข!L70,1,IF('แบบฟอร์มแจ้งจบ 2566'!J$34=เงื่อนไข!L70,1,IF('แบบฟอร์มแจ้งจบ 2566'!J$36=เงื่อนไข!L70,1,0)))))))))))</f>
        <v>0</v>
      </c>
      <c r="X70" s="9"/>
    </row>
    <row r="71" spans="11:24" x14ac:dyDescent="0.45">
      <c r="K71" s="112" t="s">
        <v>121</v>
      </c>
      <c r="L71" s="110">
        <v>573</v>
      </c>
      <c r="M71" s="3">
        <f>IF('แบบฟอร์มแจ้งจบ 2566'!J$24=เงื่อนไข!L71,1,IF('แบบฟอร์มแจ้งจบ 2566'!J$25=เงื่อนไข!L71,1,IF('แบบฟอร์มแจ้งจบ 2566'!J$26=เงื่อนไข!L71,1,IF('แบบฟอร์มแจ้งจบ 2566'!J$27=เงื่อนไข!L71,1,IF('แบบฟอร์มแจ้งจบ 2566'!J$28=เงื่อนไข!L71,1,IF('แบบฟอร์มแจ้งจบ 2566'!J$29=เงื่อนไข!L71,1,IF('แบบฟอร์มแจ้งจบ 2566'!J$30=เงื่อนไข!L71,1,IF('แบบฟอร์มแจ้งจบ 2566'!J$32=เงื่อนไข!L71,1,IF('แบบฟอร์มแจ้งจบ 2566'!J$33=เงื่อนไข!L71,1,IF('แบบฟอร์มแจ้งจบ 2566'!J$34=เงื่อนไข!L71,1,IF('แบบฟอร์มแจ้งจบ 2566'!J$36=เงื่อนไข!L71,1,0)))))))))))</f>
        <v>0</v>
      </c>
      <c r="S71" s="117">
        <v>1</v>
      </c>
      <c r="W71" s="117">
        <v>1</v>
      </c>
      <c r="X71" s="9"/>
    </row>
    <row r="72" spans="11:24" x14ac:dyDescent="0.45">
      <c r="K72" s="112" t="s">
        <v>121</v>
      </c>
      <c r="L72" s="110">
        <v>574</v>
      </c>
      <c r="M72" s="3">
        <f>IF('แบบฟอร์มแจ้งจบ 2566'!J$24=เงื่อนไข!L72,1,IF('แบบฟอร์มแจ้งจบ 2566'!J$25=เงื่อนไข!L72,1,IF('แบบฟอร์มแจ้งจบ 2566'!J$26=เงื่อนไข!L72,1,IF('แบบฟอร์มแจ้งจบ 2566'!J$27=เงื่อนไข!L72,1,IF('แบบฟอร์มแจ้งจบ 2566'!J$28=เงื่อนไข!L72,1,IF('แบบฟอร์มแจ้งจบ 2566'!J$29=เงื่อนไข!L72,1,IF('แบบฟอร์มแจ้งจบ 2566'!J$30=เงื่อนไข!L72,1,IF('แบบฟอร์มแจ้งจบ 2566'!J$32=เงื่อนไข!L72,1,IF('แบบฟอร์มแจ้งจบ 2566'!J$33=เงื่อนไข!L72,1,IF('แบบฟอร์มแจ้งจบ 2566'!J$34=เงื่อนไข!L72,1,IF('แบบฟอร์มแจ้งจบ 2566'!J$36=เงื่อนไข!L72,1,0)))))))))))</f>
        <v>0</v>
      </c>
      <c r="S72" s="117">
        <v>1</v>
      </c>
      <c r="W72" s="117">
        <v>1</v>
      </c>
      <c r="X72" s="9"/>
    </row>
    <row r="73" spans="11:24" x14ac:dyDescent="0.45">
      <c r="K73" s="113" t="s">
        <v>121</v>
      </c>
      <c r="L73" s="111">
        <v>481</v>
      </c>
      <c r="M73" s="3">
        <f>IF('แบบฟอร์มแจ้งจบ 2566'!J$24=เงื่อนไข!L73,1,IF('แบบฟอร์มแจ้งจบ 2566'!J$25=เงื่อนไข!L73,1,IF('แบบฟอร์มแจ้งจบ 2566'!J$26=เงื่อนไข!L73,1,IF('แบบฟอร์มแจ้งจบ 2566'!J$27=เงื่อนไข!L73,1,IF('แบบฟอร์มแจ้งจบ 2566'!J$28=เงื่อนไข!L73,1,IF('แบบฟอร์มแจ้งจบ 2566'!J$29=เงื่อนไข!L73,1,IF('แบบฟอร์มแจ้งจบ 2566'!J$30=เงื่อนไข!L73,1,IF('แบบฟอร์มแจ้งจบ 2566'!J$32=เงื่อนไข!L73,1,IF('แบบฟอร์มแจ้งจบ 2566'!J$33=เงื่อนไข!L73,1,IF('แบบฟอร์มแจ้งจบ 2566'!J$34=เงื่อนไข!L73,1,IF('แบบฟอร์มแจ้งจบ 2566'!J$36=เงื่อนไข!L73,1,0)))))))))))</f>
        <v>0</v>
      </c>
      <c r="S73" s="117">
        <v>1</v>
      </c>
      <c r="U73" s="117">
        <v>1</v>
      </c>
      <c r="W73" s="117">
        <v>1</v>
      </c>
      <c r="X73" s="9"/>
    </row>
    <row r="74" spans="11:24" x14ac:dyDescent="0.45">
      <c r="K74" s="113" t="s">
        <v>121</v>
      </c>
      <c r="L74" s="111">
        <v>482</v>
      </c>
      <c r="M74" s="3">
        <f>IF('แบบฟอร์มแจ้งจบ 2566'!J$24=เงื่อนไข!L74,1,IF('แบบฟอร์มแจ้งจบ 2566'!J$25=เงื่อนไข!L74,1,IF('แบบฟอร์มแจ้งจบ 2566'!J$26=เงื่อนไข!L74,1,IF('แบบฟอร์มแจ้งจบ 2566'!J$27=เงื่อนไข!L74,1,IF('แบบฟอร์มแจ้งจบ 2566'!J$28=เงื่อนไข!L74,1,IF('แบบฟอร์มแจ้งจบ 2566'!J$29=เงื่อนไข!L74,1,IF('แบบฟอร์มแจ้งจบ 2566'!J$30=เงื่อนไข!L74,1,IF('แบบฟอร์มแจ้งจบ 2566'!J$32=เงื่อนไข!L74,1,IF('แบบฟอร์มแจ้งจบ 2566'!J$33=เงื่อนไข!L74,1,IF('แบบฟอร์มแจ้งจบ 2566'!J$34=เงื่อนไข!L74,1,IF('แบบฟอร์มแจ้งจบ 2566'!J$36=เงื่อนไข!L74,1,0)))))))))))</f>
        <v>0</v>
      </c>
      <c r="S74" s="117">
        <v>1</v>
      </c>
      <c r="U74" s="117">
        <v>1</v>
      </c>
      <c r="W74" s="117">
        <v>1</v>
      </c>
      <c r="X74" s="9"/>
    </row>
    <row r="75" spans="11:24" x14ac:dyDescent="0.45">
      <c r="K75" s="113" t="s">
        <v>121</v>
      </c>
      <c r="L75" s="111">
        <v>483</v>
      </c>
      <c r="M75" s="3">
        <f>IF('แบบฟอร์มแจ้งจบ 2566'!J$24=เงื่อนไข!L75,1,IF('แบบฟอร์มแจ้งจบ 2566'!J$25=เงื่อนไข!L75,1,IF('แบบฟอร์มแจ้งจบ 2566'!J$26=เงื่อนไข!L75,1,IF('แบบฟอร์มแจ้งจบ 2566'!J$27=เงื่อนไข!L75,1,IF('แบบฟอร์มแจ้งจบ 2566'!J$28=เงื่อนไข!L75,1,IF('แบบฟอร์มแจ้งจบ 2566'!J$29=เงื่อนไข!L75,1,IF('แบบฟอร์มแจ้งจบ 2566'!J$30=เงื่อนไข!L75,1,IF('แบบฟอร์มแจ้งจบ 2566'!J$32=เงื่อนไข!L75,1,IF('แบบฟอร์มแจ้งจบ 2566'!J$33=เงื่อนไข!L75,1,IF('แบบฟอร์มแจ้งจบ 2566'!J$34=เงื่อนไข!L75,1,IF('แบบฟอร์มแจ้งจบ 2566'!J$36=เงื่อนไข!L75,1,0)))))))))))</f>
        <v>0</v>
      </c>
      <c r="S75" s="117">
        <v>1</v>
      </c>
      <c r="U75" s="117">
        <v>1</v>
      </c>
      <c r="W75" s="117">
        <v>1</v>
      </c>
      <c r="X75" s="9"/>
    </row>
    <row r="76" spans="11:24" x14ac:dyDescent="0.45">
      <c r="K76" s="113" t="s">
        <v>121</v>
      </c>
      <c r="L76" s="111">
        <v>484</v>
      </c>
      <c r="M76" s="3">
        <f>IF('แบบฟอร์มแจ้งจบ 2566'!J$24=เงื่อนไข!L76,1,IF('แบบฟอร์มแจ้งจบ 2566'!J$25=เงื่อนไข!L76,1,IF('แบบฟอร์มแจ้งจบ 2566'!J$26=เงื่อนไข!L76,1,IF('แบบฟอร์มแจ้งจบ 2566'!J$27=เงื่อนไข!L76,1,IF('แบบฟอร์มแจ้งจบ 2566'!J$28=เงื่อนไข!L76,1,IF('แบบฟอร์มแจ้งจบ 2566'!J$29=เงื่อนไข!L76,1,IF('แบบฟอร์มแจ้งจบ 2566'!J$30=เงื่อนไข!L76,1,IF('แบบฟอร์มแจ้งจบ 2566'!J$32=เงื่อนไข!L76,1,IF('แบบฟอร์มแจ้งจบ 2566'!J$33=เงื่อนไข!L76,1,IF('แบบฟอร์มแจ้งจบ 2566'!J$34=เงื่อนไข!L76,1,IF('แบบฟอร์มแจ้งจบ 2566'!J$36=เงื่อนไข!L76,1,0)))))))))))</f>
        <v>0</v>
      </c>
      <c r="S76" s="117">
        <v>1</v>
      </c>
      <c r="U76" s="117">
        <v>1</v>
      </c>
      <c r="W76" s="117">
        <v>1</v>
      </c>
      <c r="X76" s="9"/>
    </row>
    <row r="77" spans="11:24" x14ac:dyDescent="0.45">
      <c r="K77" s="113" t="s">
        <v>121</v>
      </c>
      <c r="L77" s="111">
        <v>486</v>
      </c>
      <c r="M77" s="3">
        <f>IF('แบบฟอร์มแจ้งจบ 2566'!J$24=เงื่อนไข!L77,1,IF('แบบฟอร์มแจ้งจบ 2566'!J$25=เงื่อนไข!L77,1,IF('แบบฟอร์มแจ้งจบ 2566'!J$26=เงื่อนไข!L77,1,IF('แบบฟอร์มแจ้งจบ 2566'!J$27=เงื่อนไข!L77,1,IF('แบบฟอร์มแจ้งจบ 2566'!J$28=เงื่อนไข!L77,1,IF('แบบฟอร์มแจ้งจบ 2566'!J$29=เงื่อนไข!L77,1,IF('แบบฟอร์มแจ้งจบ 2566'!J$30=เงื่อนไข!L77,1,IF('แบบฟอร์มแจ้งจบ 2566'!J$32=เงื่อนไข!L77,1,IF('แบบฟอร์มแจ้งจบ 2566'!J$33=เงื่อนไข!L77,1,IF('แบบฟอร์มแจ้งจบ 2566'!J$34=เงื่อนไข!L77,1,IF('แบบฟอร์มแจ้งจบ 2566'!J$36=เงื่อนไข!L77,1,0)))))))))))</f>
        <v>0</v>
      </c>
      <c r="S77" s="117">
        <v>1</v>
      </c>
      <c r="U77" s="117">
        <v>1</v>
      </c>
      <c r="W77" s="117">
        <v>1</v>
      </c>
      <c r="X77" s="9"/>
    </row>
    <row r="78" spans="11:24" x14ac:dyDescent="0.45">
      <c r="K78" s="113" t="s">
        <v>121</v>
      </c>
      <c r="L78" s="111">
        <v>489</v>
      </c>
      <c r="M78" s="3">
        <f>IF('แบบฟอร์มแจ้งจบ 2566'!J$24=เงื่อนไข!L78,1,IF('แบบฟอร์มแจ้งจบ 2566'!J$25=เงื่อนไข!L78,1,IF('แบบฟอร์มแจ้งจบ 2566'!J$26=เงื่อนไข!L78,1,IF('แบบฟอร์มแจ้งจบ 2566'!J$27=เงื่อนไข!L78,1,IF('แบบฟอร์มแจ้งจบ 2566'!J$28=เงื่อนไข!L78,1,IF('แบบฟอร์มแจ้งจบ 2566'!J$29=เงื่อนไข!L78,1,IF('แบบฟอร์มแจ้งจบ 2566'!J$30=เงื่อนไข!L78,1,IF('แบบฟอร์มแจ้งจบ 2566'!J$32=เงื่อนไข!L78,1,IF('แบบฟอร์มแจ้งจบ 2566'!J$33=เงื่อนไข!L78,1,IF('แบบฟอร์มแจ้งจบ 2566'!J$34=เงื่อนไข!L78,1,IF('แบบฟอร์มแจ้งจบ 2566'!J$36=เงื่อนไข!L78,1,0)))))))))))</f>
        <v>0</v>
      </c>
      <c r="X78" s="9"/>
    </row>
    <row r="79" spans="11:24" x14ac:dyDescent="0.45">
      <c r="K79" s="113" t="s">
        <v>121</v>
      </c>
      <c r="L79" s="111">
        <v>581</v>
      </c>
      <c r="M79" s="3">
        <f>IF('แบบฟอร์มแจ้งจบ 2566'!J$24=เงื่อนไข!L79,1,IF('แบบฟอร์มแจ้งจบ 2566'!J$25=เงื่อนไข!L79,1,IF('แบบฟอร์มแจ้งจบ 2566'!J$26=เงื่อนไข!L79,1,IF('แบบฟอร์มแจ้งจบ 2566'!J$27=เงื่อนไข!L79,1,IF('แบบฟอร์มแจ้งจบ 2566'!J$28=เงื่อนไข!L79,1,IF('แบบฟอร์มแจ้งจบ 2566'!J$29=เงื่อนไข!L79,1,IF('แบบฟอร์มแจ้งจบ 2566'!J$30=เงื่อนไข!L79,1,IF('แบบฟอร์มแจ้งจบ 2566'!J$32=เงื่อนไข!L79,1,IF('แบบฟอร์มแจ้งจบ 2566'!J$33=เงื่อนไข!L79,1,IF('แบบฟอร์มแจ้งจบ 2566'!J$34=เงื่อนไข!L79,1,IF('แบบฟอร์มแจ้งจบ 2566'!J$36=เงื่อนไข!L79,1,0)))))))))))</f>
        <v>0</v>
      </c>
      <c r="S79" s="117">
        <v>1</v>
      </c>
      <c r="U79" s="117">
        <v>1</v>
      </c>
      <c r="W79" s="117">
        <v>1</v>
      </c>
      <c r="X79" s="9"/>
    </row>
    <row r="80" spans="11:24" x14ac:dyDescent="0.45">
      <c r="K80" s="113" t="s">
        <v>121</v>
      </c>
      <c r="L80" s="111">
        <v>582</v>
      </c>
      <c r="M80" s="3">
        <f>IF('แบบฟอร์มแจ้งจบ 2566'!J$24=เงื่อนไข!L80,1,IF('แบบฟอร์มแจ้งจบ 2566'!J$25=เงื่อนไข!L80,1,IF('แบบฟอร์มแจ้งจบ 2566'!J$26=เงื่อนไข!L80,1,IF('แบบฟอร์มแจ้งจบ 2566'!J$27=เงื่อนไข!L80,1,IF('แบบฟอร์มแจ้งจบ 2566'!J$28=เงื่อนไข!L80,1,IF('แบบฟอร์มแจ้งจบ 2566'!J$29=เงื่อนไข!L80,1,IF('แบบฟอร์มแจ้งจบ 2566'!J$30=เงื่อนไข!L80,1,IF('แบบฟอร์มแจ้งจบ 2566'!J$32=เงื่อนไข!L80,1,IF('แบบฟอร์มแจ้งจบ 2566'!J$33=เงื่อนไข!L80,1,IF('แบบฟอร์มแจ้งจบ 2566'!J$34=เงื่อนไข!L80,1,IF('แบบฟอร์มแจ้งจบ 2566'!J$36=เงื่อนไข!L80,1,0)))))))))))</f>
        <v>0</v>
      </c>
      <c r="S80" s="117">
        <v>1</v>
      </c>
      <c r="U80" s="117">
        <v>1</v>
      </c>
      <c r="W80" s="117">
        <v>1</v>
      </c>
      <c r="X80" s="9"/>
    </row>
    <row r="81" spans="11:26" x14ac:dyDescent="0.45">
      <c r="K81" s="112" t="s">
        <v>121</v>
      </c>
      <c r="L81" s="110">
        <v>491</v>
      </c>
      <c r="M81" s="3">
        <f>IF('แบบฟอร์มแจ้งจบ 2566'!J$24=เงื่อนไข!L81,1,IF('แบบฟอร์มแจ้งจบ 2566'!J$25=เงื่อนไข!L81,1,IF('แบบฟอร์มแจ้งจบ 2566'!J$26=เงื่อนไข!L81,1,IF('แบบฟอร์มแจ้งจบ 2566'!J$27=เงื่อนไข!L81,1,IF('แบบฟอร์มแจ้งจบ 2566'!J$28=เงื่อนไข!L81,1,IF('แบบฟอร์มแจ้งจบ 2566'!J$29=เงื่อนไข!L81,1,IF('แบบฟอร์มแจ้งจบ 2566'!J$30=เงื่อนไข!L81,1,IF('แบบฟอร์มแจ้งจบ 2566'!J$32=เงื่อนไข!L81,1,IF('แบบฟอร์มแจ้งจบ 2566'!J$33=เงื่อนไข!L81,1,IF('แบบฟอร์มแจ้งจบ 2566'!J$34=เงื่อนไข!L81,1,IF('แบบฟอร์มแจ้งจบ 2566'!J$36=เงื่อนไข!L81,1,0)))))))))))</f>
        <v>0</v>
      </c>
      <c r="S81" s="117">
        <v>1</v>
      </c>
      <c r="V81" s="117">
        <v>1</v>
      </c>
      <c r="W81" s="117">
        <v>1</v>
      </c>
      <c r="X81" s="9"/>
    </row>
    <row r="82" spans="11:26" x14ac:dyDescent="0.45">
      <c r="K82" s="112" t="s">
        <v>121</v>
      </c>
      <c r="L82" s="110">
        <v>492</v>
      </c>
      <c r="M82" s="3">
        <f>IF('แบบฟอร์มแจ้งจบ 2566'!J$24=เงื่อนไข!L82,1,IF('แบบฟอร์มแจ้งจบ 2566'!J$25=เงื่อนไข!L82,1,IF('แบบฟอร์มแจ้งจบ 2566'!J$26=เงื่อนไข!L82,1,IF('แบบฟอร์มแจ้งจบ 2566'!J$27=เงื่อนไข!L82,1,IF('แบบฟอร์มแจ้งจบ 2566'!J$28=เงื่อนไข!L82,1,IF('แบบฟอร์มแจ้งจบ 2566'!J$29=เงื่อนไข!L82,1,IF('แบบฟอร์มแจ้งจบ 2566'!J$30=เงื่อนไข!L82,1,IF('แบบฟอร์มแจ้งจบ 2566'!J$32=เงื่อนไข!L82,1,IF('แบบฟอร์มแจ้งจบ 2566'!J$33=เงื่อนไข!L82,1,IF('แบบฟอร์มแจ้งจบ 2566'!J$34=เงื่อนไข!L82,1,IF('แบบฟอร์มแจ้งจบ 2566'!J$36=เงื่อนไข!L82,1,0)))))))))))</f>
        <v>0</v>
      </c>
      <c r="S82" s="117">
        <v>1</v>
      </c>
      <c r="V82" s="117">
        <v>1</v>
      </c>
      <c r="W82" s="117">
        <v>1</v>
      </c>
      <c r="X82" s="9"/>
    </row>
    <row r="83" spans="11:26" x14ac:dyDescent="0.45">
      <c r="K83" s="112" t="s">
        <v>121</v>
      </c>
      <c r="L83" s="110">
        <v>493</v>
      </c>
      <c r="M83" s="3">
        <f>IF('แบบฟอร์มแจ้งจบ 2566'!J$24=เงื่อนไข!L83,1,IF('แบบฟอร์มแจ้งจบ 2566'!J$25=เงื่อนไข!L83,1,IF('แบบฟอร์มแจ้งจบ 2566'!J$26=เงื่อนไข!L83,1,IF('แบบฟอร์มแจ้งจบ 2566'!J$27=เงื่อนไข!L83,1,IF('แบบฟอร์มแจ้งจบ 2566'!J$28=เงื่อนไข!L83,1,IF('แบบฟอร์มแจ้งจบ 2566'!J$29=เงื่อนไข!L83,1,IF('แบบฟอร์มแจ้งจบ 2566'!J$30=เงื่อนไข!L83,1,IF('แบบฟอร์มแจ้งจบ 2566'!J$32=เงื่อนไข!L83,1,IF('แบบฟอร์มแจ้งจบ 2566'!J$33=เงื่อนไข!L83,1,IF('แบบฟอร์มแจ้งจบ 2566'!J$34=เงื่อนไข!L83,1,IF('แบบฟอร์มแจ้งจบ 2566'!J$36=เงื่อนไข!L83,1,0)))))))))))</f>
        <v>0</v>
      </c>
      <c r="S83" s="117">
        <v>1</v>
      </c>
      <c r="V83" s="117">
        <v>1</v>
      </c>
      <c r="W83" s="117">
        <v>1</v>
      </c>
      <c r="X83" s="9"/>
    </row>
    <row r="84" spans="11:26" x14ac:dyDescent="0.45">
      <c r="K84" s="112" t="s">
        <v>121</v>
      </c>
      <c r="L84" s="110">
        <v>499</v>
      </c>
      <c r="M84" s="3">
        <f>IF('แบบฟอร์มแจ้งจบ 2566'!J$24=เงื่อนไข!L84,1,IF('แบบฟอร์มแจ้งจบ 2566'!J$25=เงื่อนไข!L84,1,IF('แบบฟอร์มแจ้งจบ 2566'!J$26=เงื่อนไข!L84,1,IF('แบบฟอร์มแจ้งจบ 2566'!J$27=เงื่อนไข!L84,1,IF('แบบฟอร์มแจ้งจบ 2566'!J$28=เงื่อนไข!L84,1,IF('แบบฟอร์มแจ้งจบ 2566'!J$29=เงื่อนไข!L84,1,IF('แบบฟอร์มแจ้งจบ 2566'!J$30=เงื่อนไข!L84,1,IF('แบบฟอร์มแจ้งจบ 2566'!J$32=เงื่อนไข!L84,1,IF('แบบฟอร์มแจ้งจบ 2566'!J$33=เงื่อนไข!L84,1,IF('แบบฟอร์มแจ้งจบ 2566'!J$34=เงื่อนไข!L84,1,IF('แบบฟอร์มแจ้งจบ 2566'!J$36=เงื่อนไข!L84,1,0)))))))))))</f>
        <v>0</v>
      </c>
      <c r="X84" s="9"/>
    </row>
    <row r="85" spans="11:26" x14ac:dyDescent="0.45">
      <c r="K85" s="112" t="s">
        <v>121</v>
      </c>
      <c r="L85" s="110">
        <v>591</v>
      </c>
      <c r="M85" s="3">
        <f>IF('แบบฟอร์มแจ้งจบ 2566'!J$24=เงื่อนไข!L85,1,IF('แบบฟอร์มแจ้งจบ 2566'!J$25=เงื่อนไข!L85,1,IF('แบบฟอร์มแจ้งจบ 2566'!J$26=เงื่อนไข!L85,1,IF('แบบฟอร์มแจ้งจบ 2566'!J$27=เงื่อนไข!L85,1,IF('แบบฟอร์มแจ้งจบ 2566'!J$28=เงื่อนไข!L85,1,IF('แบบฟอร์มแจ้งจบ 2566'!J$29=เงื่อนไข!L85,1,IF('แบบฟอร์มแจ้งจบ 2566'!J$30=เงื่อนไข!L85,1,IF('แบบฟอร์มแจ้งจบ 2566'!J$32=เงื่อนไข!L85,1,IF('แบบฟอร์มแจ้งจบ 2566'!J$33=เงื่อนไข!L85,1,IF('แบบฟอร์มแจ้งจบ 2566'!J$34=เงื่อนไข!L85,1,IF('แบบฟอร์มแจ้งจบ 2566'!J$36=เงื่อนไข!L85,1,0)))))))))))</f>
        <v>0</v>
      </c>
      <c r="S85" s="117">
        <v>1</v>
      </c>
      <c r="V85" s="117">
        <v>1</v>
      </c>
      <c r="W85" s="117">
        <v>1</v>
      </c>
      <c r="X85" s="9"/>
    </row>
    <row r="86" spans="11:26" x14ac:dyDescent="0.45">
      <c r="K86" s="114" t="s">
        <v>121</v>
      </c>
      <c r="L86" s="115">
        <v>592</v>
      </c>
      <c r="M86" s="11">
        <f>IF('แบบฟอร์มแจ้งจบ 2566'!J$24=เงื่อนไข!L86,1,IF('แบบฟอร์มแจ้งจบ 2566'!J$25=เงื่อนไข!L86,1,IF('แบบฟอร์มแจ้งจบ 2566'!J$26=เงื่อนไข!L86,1,IF('แบบฟอร์มแจ้งจบ 2566'!J$27=เงื่อนไข!L86,1,IF('แบบฟอร์มแจ้งจบ 2566'!J$28=เงื่อนไข!L86,1,IF('แบบฟอร์มแจ้งจบ 2566'!J$29=เงื่อนไข!L86,1,IF('แบบฟอร์มแจ้งจบ 2566'!J$30=เงื่อนไข!L86,1,IF('แบบฟอร์มแจ้งจบ 2566'!J$32=เงื่อนไข!L86,1,IF('แบบฟอร์มแจ้งจบ 2566'!J$33=เงื่อนไข!L86,1,IF('แบบฟอร์มแจ้งจบ 2566'!J$34=เงื่อนไข!L86,1,IF('แบบฟอร์มแจ้งจบ 2566'!J$36=เงื่อนไข!L86,1,0)))))))))))</f>
        <v>0</v>
      </c>
      <c r="N86" s="11"/>
      <c r="O86" s="11"/>
      <c r="P86" s="11"/>
      <c r="Q86" s="11"/>
      <c r="R86" s="11"/>
      <c r="S86" s="120">
        <v>1</v>
      </c>
      <c r="T86" s="11"/>
      <c r="U86" s="11"/>
      <c r="V86" s="120">
        <v>1</v>
      </c>
      <c r="W86" s="120">
        <v>1</v>
      </c>
      <c r="X86" s="10"/>
    </row>
    <row r="88" spans="11:26" x14ac:dyDescent="0.45">
      <c r="K88" s="2"/>
      <c r="L88" s="2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1:26" x14ac:dyDescent="0.45">
      <c r="K89" s="2"/>
      <c r="L89" s="2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</sheetData>
  <mergeCells count="9">
    <mergeCell ref="D20:E20"/>
    <mergeCell ref="D24:E24"/>
    <mergeCell ref="D1:E1"/>
    <mergeCell ref="D8:E8"/>
    <mergeCell ref="D11:E11"/>
    <mergeCell ref="D2:E2"/>
    <mergeCell ref="D5:E5"/>
    <mergeCell ref="D14:E14"/>
    <mergeCell ref="D17:E17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แบบฟอร์มแจ้งจบ 2566</vt:lpstr>
      <vt:lpstr>เงื่อนไข</vt:lpstr>
      <vt:lpstr>'แบบฟอร์มแจ้งจบ 2566'!Print_Area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Napon  Suksai</dc:creator>
  <cp:lastModifiedBy>Miss Jintana  Khongsriparn</cp:lastModifiedBy>
  <cp:lastPrinted>2023-10-06T07:26:49Z</cp:lastPrinted>
  <dcterms:created xsi:type="dcterms:W3CDTF">2023-07-03T07:16:18Z</dcterms:created>
  <dcterms:modified xsi:type="dcterms:W3CDTF">2026-08-20T01:57:12Z</dcterms:modified>
</cp:coreProperties>
</file>